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.UADFD01\Documents\ROZPOČTY\TU_0811  km  021,025_M_TC_V polích_\"/>
    </mc:Choice>
  </mc:AlternateContent>
  <bookViews>
    <workbookView xWindow="0" yWindow="0" windowWidth="25200" windowHeight="11895"/>
  </bookViews>
  <sheets>
    <sheet name="Rekapitulace zakázky" sheetId="1" r:id="rId1"/>
    <sheet name="20-13-1-01 - Oprava mostu..." sheetId="2" r:id="rId2"/>
    <sheet name="20-13-1-02 - Oprava mostu..." sheetId="3" r:id="rId3"/>
    <sheet name="20-13-2-01 - Oprava mostu..." sheetId="4" r:id="rId4"/>
    <sheet name="20-13-2-02 - Oprava mostu..." sheetId="5" r:id="rId5"/>
  </sheets>
  <definedNames>
    <definedName name="_xlnm._FilterDatabase" localSheetId="1" hidden="1">'20-13-1-01 - Oprava mostu...'!$C$135:$K$264</definedName>
    <definedName name="_xlnm._FilterDatabase" localSheetId="2" hidden="1">'20-13-1-02 - Oprava mostu...'!$C$123:$K$178</definedName>
    <definedName name="_xlnm._FilterDatabase" localSheetId="3" hidden="1">'20-13-2-01 - Oprava mostu...'!$C$125:$K$149</definedName>
    <definedName name="_xlnm._FilterDatabase" localSheetId="4" hidden="1">'20-13-2-02 - Oprava mostu...'!$C$120:$K$125</definedName>
    <definedName name="_xlnm.Print_Titles" localSheetId="1">'20-13-1-01 - Oprava mostu...'!$135:$135</definedName>
    <definedName name="_xlnm.Print_Titles" localSheetId="2">'20-13-1-02 - Oprava mostu...'!$123:$123</definedName>
    <definedName name="_xlnm.Print_Titles" localSheetId="3">'20-13-2-01 - Oprava mostu...'!$125:$125</definedName>
    <definedName name="_xlnm.Print_Titles" localSheetId="4">'20-13-2-02 - Oprava mostu...'!$120:$120</definedName>
    <definedName name="_xlnm.Print_Titles" localSheetId="0">'Rekapitulace zakázky'!$92:$92</definedName>
    <definedName name="_xlnm.Print_Area" localSheetId="1">'20-13-1-01 - Oprava mostu...'!$C$4:$J$75,'20-13-1-01 - Oprava mostu...'!$C$81:$J$115,'20-13-1-01 - Oprava mostu...'!$C$121:$K$264</definedName>
    <definedName name="_xlnm.Print_Area" localSheetId="2">'20-13-1-02 - Oprava mostu...'!$C$4:$J$75,'20-13-1-02 - Oprava mostu...'!$C$81:$J$103,'20-13-1-02 - Oprava mostu...'!$C$109:$K$178</definedName>
    <definedName name="_xlnm.Print_Area" localSheetId="3">'20-13-2-01 - Oprava mostu...'!$C$4:$J$75,'20-13-2-01 - Oprava mostu...'!$C$81:$J$105,'20-13-2-01 - Oprava mostu...'!$C$111:$K$149</definedName>
    <definedName name="_xlnm.Print_Area" localSheetId="4">'20-13-2-02 - Oprava mostu...'!$C$4:$J$75,'20-13-2-02 - Oprava mostu...'!$C$81:$J$100,'20-13-2-02 - Oprava mostu...'!$C$106:$K$125</definedName>
    <definedName name="_xlnm.Print_Area" localSheetId="0">'Rekapitulace zakázky'!$D$4:$AO$76,'Rekapitulace zakázky'!$C$82:$AQ$101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100" i="1"/>
  <c r="J37" i="5"/>
  <c r="AX100" i="1"/>
  <c r="BI124" i="5"/>
  <c r="BH124" i="5"/>
  <c r="BG124" i="5"/>
  <c r="BF124" i="5"/>
  <c r="T124" i="5"/>
  <c r="T123" i="5"/>
  <c r="T122" i="5" s="1"/>
  <c r="T121" i="5" s="1"/>
  <c r="R124" i="5"/>
  <c r="R123" i="5"/>
  <c r="R122" i="5" s="1"/>
  <c r="R121" i="5" s="1"/>
  <c r="P124" i="5"/>
  <c r="P123" i="5"/>
  <c r="P122" i="5" s="1"/>
  <c r="P121" i="5" s="1"/>
  <c r="AU100" i="1" s="1"/>
  <c r="J117" i="5"/>
  <c r="F117" i="5"/>
  <c r="F115" i="5"/>
  <c r="E113" i="5"/>
  <c r="J92" i="5"/>
  <c r="F92" i="5"/>
  <c r="F90" i="5"/>
  <c r="E88" i="5"/>
  <c r="J26" i="5"/>
  <c r="E26" i="5"/>
  <c r="J118" i="5"/>
  <c r="J25" i="5"/>
  <c r="J20" i="5"/>
  <c r="E20" i="5"/>
  <c r="F118" i="5"/>
  <c r="J19" i="5"/>
  <c r="J14" i="5"/>
  <c r="J90" i="5" s="1"/>
  <c r="E7" i="5"/>
  <c r="E84" i="5" s="1"/>
  <c r="J39" i="4"/>
  <c r="J38" i="4"/>
  <c r="AY99" i="1"/>
  <c r="J37" i="4"/>
  <c r="AX99" i="1"/>
  <c r="BI149" i="4"/>
  <c r="BH149" i="4"/>
  <c r="BG149" i="4"/>
  <c r="BF149" i="4"/>
  <c r="T149" i="4"/>
  <c r="T148" i="4"/>
  <c r="R149" i="4"/>
  <c r="R148" i="4"/>
  <c r="P149" i="4"/>
  <c r="P148" i="4"/>
  <c r="BI147" i="4"/>
  <c r="BH147" i="4"/>
  <c r="BG147" i="4"/>
  <c r="BF147" i="4"/>
  <c r="T147" i="4"/>
  <c r="T146" i="4"/>
  <c r="R147" i="4"/>
  <c r="R146" i="4"/>
  <c r="P147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T128" i="4" s="1"/>
  <c r="R129" i="4"/>
  <c r="R128" i="4" s="1"/>
  <c r="P129" i="4"/>
  <c r="P128" i="4" s="1"/>
  <c r="J122" i="4"/>
  <c r="F122" i="4"/>
  <c r="F120" i="4"/>
  <c r="E118" i="4"/>
  <c r="J92" i="4"/>
  <c r="F92" i="4"/>
  <c r="F90" i="4"/>
  <c r="E88" i="4"/>
  <c r="J26" i="4"/>
  <c r="E26" i="4"/>
  <c r="J123" i="4"/>
  <c r="J25" i="4"/>
  <c r="J20" i="4"/>
  <c r="E20" i="4"/>
  <c r="F93" i="4"/>
  <c r="J19" i="4"/>
  <c r="J14" i="4"/>
  <c r="J120" i="4" s="1"/>
  <c r="E7" i="4"/>
  <c r="E114" i="4" s="1"/>
  <c r="J39" i="3"/>
  <c r="J38" i="3"/>
  <c r="AY97" i="1"/>
  <c r="J37" i="3"/>
  <c r="AX97" i="1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3" i="3"/>
  <c r="J92" i="3"/>
  <c r="F92" i="3"/>
  <c r="F90" i="3"/>
  <c r="E88" i="3"/>
  <c r="J20" i="3"/>
  <c r="E20" i="3"/>
  <c r="F121" i="3" s="1"/>
  <c r="J19" i="3"/>
  <c r="J14" i="3"/>
  <c r="J118" i="3"/>
  <c r="E7" i="3"/>
  <c r="E112" i="3"/>
  <c r="J39" i="2"/>
  <c r="J38" i="2"/>
  <c r="AY96" i="1" s="1"/>
  <c r="J37" i="2"/>
  <c r="AX96" i="1" s="1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T256" i="2"/>
  <c r="R257" i="2"/>
  <c r="R256" i="2"/>
  <c r="P257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T227" i="2" s="1"/>
  <c r="R228" i="2"/>
  <c r="R227" i="2" s="1"/>
  <c r="P228" i="2"/>
  <c r="P227" i="2" s="1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T184" i="2" s="1"/>
  <c r="R185" i="2"/>
  <c r="R184" i="2" s="1"/>
  <c r="P185" i="2"/>
  <c r="P184" i="2" s="1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J132" i="2"/>
  <c r="F132" i="2"/>
  <c r="F130" i="2"/>
  <c r="E128" i="2"/>
  <c r="J92" i="2"/>
  <c r="F92" i="2"/>
  <c r="F90" i="2"/>
  <c r="E88" i="2"/>
  <c r="J26" i="2"/>
  <c r="E26" i="2"/>
  <c r="J93" i="2"/>
  <c r="J25" i="2"/>
  <c r="J20" i="2"/>
  <c r="E20" i="2"/>
  <c r="F133" i="2"/>
  <c r="J19" i="2"/>
  <c r="J14" i="2"/>
  <c r="J130" i="2" s="1"/>
  <c r="E7" i="2"/>
  <c r="E124" i="2" s="1"/>
  <c r="L90" i="1"/>
  <c r="AM90" i="1"/>
  <c r="AM89" i="1"/>
  <c r="L89" i="1"/>
  <c r="AM87" i="1"/>
  <c r="L87" i="1"/>
  <c r="L85" i="1"/>
  <c r="L84" i="1"/>
  <c r="BK124" i="5"/>
  <c r="J149" i="4"/>
  <c r="BK147" i="4"/>
  <c r="BK144" i="4"/>
  <c r="BK143" i="4"/>
  <c r="BK140" i="4"/>
  <c r="BK138" i="4"/>
  <c r="J135" i="4"/>
  <c r="J133" i="4"/>
  <c r="BK131" i="4"/>
  <c r="BK129" i="4"/>
  <c r="BK174" i="3"/>
  <c r="BK173" i="3"/>
  <c r="J162" i="3"/>
  <c r="BK160" i="3"/>
  <c r="J151" i="3"/>
  <c r="BK148" i="3"/>
  <c r="BK146" i="3"/>
  <c r="BK143" i="3"/>
  <c r="BK141" i="3"/>
  <c r="J140" i="3"/>
  <c r="BK139" i="3"/>
  <c r="BK137" i="3"/>
  <c r="BK136" i="3"/>
  <c r="J135" i="3"/>
  <c r="J132" i="3"/>
  <c r="J130" i="3"/>
  <c r="J128" i="3"/>
  <c r="J127" i="3"/>
  <c r="BK264" i="2"/>
  <c r="BK262" i="2"/>
  <c r="J260" i="2"/>
  <c r="J257" i="2"/>
  <c r="J254" i="2"/>
  <c r="J250" i="2"/>
  <c r="J244" i="2"/>
  <c r="BK242" i="2"/>
  <c r="J240" i="2"/>
  <c r="BK238" i="2"/>
  <c r="J236" i="2"/>
  <c r="BK233" i="2"/>
  <c r="BK225" i="2"/>
  <c r="BK223" i="2"/>
  <c r="J222" i="2"/>
  <c r="BK220" i="2"/>
  <c r="BK214" i="2"/>
  <c r="BK212" i="2"/>
  <c r="J210" i="2"/>
  <c r="BK208" i="2"/>
  <c r="J207" i="2"/>
  <c r="BK204" i="2"/>
  <c r="J199" i="2"/>
  <c r="J195" i="2"/>
  <c r="BK192" i="2"/>
  <c r="J190" i="2"/>
  <c r="J189" i="2"/>
  <c r="BK185" i="2"/>
  <c r="BK181" i="2"/>
  <c r="J176" i="2"/>
  <c r="J174" i="2"/>
  <c r="BK173" i="2"/>
  <c r="BK168" i="2"/>
  <c r="BK166" i="2"/>
  <c r="BK162" i="2"/>
  <c r="J161" i="2"/>
  <c r="BK159" i="2"/>
  <c r="J159" i="2"/>
  <c r="J155" i="2"/>
  <c r="J152" i="2"/>
  <c r="J148" i="2"/>
  <c r="J141" i="2"/>
  <c r="J124" i="5"/>
  <c r="BK149" i="4"/>
  <c r="J147" i="4"/>
  <c r="J144" i="4"/>
  <c r="J143" i="4"/>
  <c r="J140" i="4"/>
  <c r="BK135" i="4"/>
  <c r="BK133" i="4"/>
  <c r="J131" i="4"/>
  <c r="J129" i="4"/>
  <c r="J174" i="3"/>
  <c r="J173" i="3"/>
  <c r="J168" i="3"/>
  <c r="BK164" i="3"/>
  <c r="BK162" i="3"/>
  <c r="J160" i="3"/>
  <c r="BK154" i="3"/>
  <c r="BK151" i="3"/>
  <c r="J150" i="3"/>
  <c r="J148" i="3"/>
  <c r="BK140" i="3"/>
  <c r="J139" i="3"/>
  <c r="J138" i="3"/>
  <c r="J136" i="3"/>
  <c r="J134" i="3"/>
  <c r="BK133" i="3"/>
  <c r="BK132" i="3"/>
  <c r="BK130" i="3"/>
  <c r="BK129" i="3"/>
  <c r="J264" i="2"/>
  <c r="J262" i="2"/>
  <c r="BK252" i="2"/>
  <c r="BK248" i="2"/>
  <c r="BK245" i="2"/>
  <c r="BK236" i="2"/>
  <c r="J235" i="2"/>
  <c r="BK231" i="2"/>
  <c r="BK228" i="2"/>
  <c r="J220" i="2"/>
  <c r="BK218" i="2"/>
  <c r="BK216" i="2"/>
  <c r="BK210" i="2"/>
  <c r="J208" i="2"/>
  <c r="J204" i="2"/>
  <c r="BK199" i="2"/>
  <c r="J197" i="2"/>
  <c r="BK195" i="2"/>
  <c r="BK190" i="2"/>
  <c r="BK189" i="2"/>
  <c r="J185" i="2"/>
  <c r="BK183" i="2"/>
  <c r="J181" i="2"/>
  <c r="BK179" i="2"/>
  <c r="J173" i="2"/>
  <c r="J171" i="2"/>
  <c r="J163" i="2"/>
  <c r="BK161" i="2"/>
  <c r="J157" i="2"/>
  <c r="BK152" i="2"/>
  <c r="J150" i="2"/>
  <c r="BK146" i="2"/>
  <c r="J144" i="2"/>
  <c r="BK142" i="2"/>
  <c r="BK139" i="2"/>
  <c r="J138" i="4"/>
  <c r="BK168" i="3"/>
  <c r="J164" i="3"/>
  <c r="J154" i="3"/>
  <c r="BK150" i="3"/>
  <c r="J146" i="3"/>
  <c r="J143" i="3"/>
  <c r="J141" i="3"/>
  <c r="BK138" i="3"/>
  <c r="J137" i="3"/>
  <c r="BK135" i="3"/>
  <c r="BK134" i="3"/>
  <c r="J133" i="3"/>
  <c r="J129" i="3"/>
  <c r="BK128" i="3"/>
  <c r="BK127" i="3"/>
  <c r="BK260" i="2"/>
  <c r="BK257" i="2"/>
  <c r="BK254" i="2"/>
  <c r="J252" i="2"/>
  <c r="BK250" i="2"/>
  <c r="J248" i="2"/>
  <c r="J245" i="2"/>
  <c r="BK244" i="2"/>
  <c r="J242" i="2"/>
  <c r="BK240" i="2"/>
  <c r="J238" i="2"/>
  <c r="BK235" i="2"/>
  <c r="J233" i="2"/>
  <c r="J231" i="2"/>
  <c r="J228" i="2"/>
  <c r="J225" i="2"/>
  <c r="J223" i="2"/>
  <c r="BK222" i="2"/>
  <c r="J218" i="2"/>
  <c r="J216" i="2"/>
  <c r="J214" i="2"/>
  <c r="J212" i="2"/>
  <c r="BK207" i="2"/>
  <c r="BK197" i="2"/>
  <c r="J192" i="2"/>
  <c r="J183" i="2"/>
  <c r="J179" i="2"/>
  <c r="BK176" i="2"/>
  <c r="BK174" i="2"/>
  <c r="BK171" i="2"/>
  <c r="BK170" i="2"/>
  <c r="J170" i="2"/>
  <c r="J168" i="2"/>
  <c r="J166" i="2"/>
  <c r="BK163" i="2"/>
  <c r="J162" i="2"/>
  <c r="BK157" i="2"/>
  <c r="BK155" i="2"/>
  <c r="BK150" i="2"/>
  <c r="BK148" i="2"/>
  <c r="J146" i="2"/>
  <c r="BK144" i="2"/>
  <c r="J142" i="2"/>
  <c r="BK141" i="2"/>
  <c r="J139" i="2"/>
  <c r="AS98" i="1"/>
  <c r="AS95" i="1"/>
  <c r="F38" i="5"/>
  <c r="BC100" i="1" s="1"/>
  <c r="F37" i="5"/>
  <c r="BB100" i="1" s="1"/>
  <c r="F39" i="5"/>
  <c r="BD100" i="1" s="1"/>
  <c r="J36" i="5"/>
  <c r="AW100" i="1" s="1"/>
  <c r="T138" i="2" l="1"/>
  <c r="BK165" i="2"/>
  <c r="J165" i="2"/>
  <c r="J101" i="2"/>
  <c r="T165" i="2"/>
  <c r="P178" i="2"/>
  <c r="P188" i="2"/>
  <c r="T188" i="2"/>
  <c r="T196" i="2"/>
  <c r="T219" i="2"/>
  <c r="P230" i="2"/>
  <c r="BK247" i="2"/>
  <c r="J247" i="2" s="1"/>
  <c r="J110" i="2" s="1"/>
  <c r="R247" i="2"/>
  <c r="T251" i="2"/>
  <c r="BK259" i="2"/>
  <c r="J259" i="2"/>
  <c r="J114" i="2"/>
  <c r="R259" i="2"/>
  <c r="R255" i="2" s="1"/>
  <c r="BK138" i="2"/>
  <c r="R138" i="2"/>
  <c r="P154" i="2"/>
  <c r="R154" i="2"/>
  <c r="P165" i="2"/>
  <c r="BK178" i="2"/>
  <c r="J178" i="2"/>
  <c r="J102" i="2" s="1"/>
  <c r="R178" i="2"/>
  <c r="BK188" i="2"/>
  <c r="J188" i="2"/>
  <c r="J104" i="2" s="1"/>
  <c r="R188" i="2"/>
  <c r="P196" i="2"/>
  <c r="BK219" i="2"/>
  <c r="J219" i="2" s="1"/>
  <c r="J106" i="2" s="1"/>
  <c r="R219" i="2"/>
  <c r="BK230" i="2"/>
  <c r="J230" i="2" s="1"/>
  <c r="J109" i="2" s="1"/>
  <c r="T230" i="2"/>
  <c r="T229" i="2"/>
  <c r="T247" i="2"/>
  <c r="R251" i="2"/>
  <c r="T259" i="2"/>
  <c r="T255" i="2"/>
  <c r="BK126" i="3"/>
  <c r="J126" i="3"/>
  <c r="J99" i="3"/>
  <c r="R126" i="3"/>
  <c r="BK145" i="3"/>
  <c r="J145" i="3"/>
  <c r="J100" i="3"/>
  <c r="R145" i="3"/>
  <c r="BK153" i="3"/>
  <c r="J153" i="3"/>
  <c r="J101" i="3"/>
  <c r="R153" i="3"/>
  <c r="BK172" i="3"/>
  <c r="J172" i="3"/>
  <c r="J102" i="3"/>
  <c r="T172" i="3"/>
  <c r="BK130" i="4"/>
  <c r="J130" i="4"/>
  <c r="J100" i="4"/>
  <c r="R130" i="4"/>
  <c r="R127" i="4" s="1"/>
  <c r="R126" i="4" s="1"/>
  <c r="BK137" i="4"/>
  <c r="J137" i="4"/>
  <c r="J101" i="4" s="1"/>
  <c r="P137" i="4"/>
  <c r="T137" i="4"/>
  <c r="P142" i="4"/>
  <c r="T142" i="4"/>
  <c r="P138" i="2"/>
  <c r="BK154" i="2"/>
  <c r="J154" i="2"/>
  <c r="J100" i="2" s="1"/>
  <c r="T154" i="2"/>
  <c r="R165" i="2"/>
  <c r="T178" i="2"/>
  <c r="BK196" i="2"/>
  <c r="J196" i="2" s="1"/>
  <c r="J105" i="2" s="1"/>
  <c r="R196" i="2"/>
  <c r="P219" i="2"/>
  <c r="R230" i="2"/>
  <c r="R229" i="2"/>
  <c r="P247" i="2"/>
  <c r="BK251" i="2"/>
  <c r="J251" i="2"/>
  <c r="J111" i="2"/>
  <c r="P251" i="2"/>
  <c r="P259" i="2"/>
  <c r="P255" i="2"/>
  <c r="P126" i="3"/>
  <c r="T126" i="3"/>
  <c r="P145" i="3"/>
  <c r="T145" i="3"/>
  <c r="P153" i="3"/>
  <c r="T153" i="3"/>
  <c r="P172" i="3"/>
  <c r="R172" i="3"/>
  <c r="P130" i="4"/>
  <c r="P127" i="4"/>
  <c r="P126" i="4" s="1"/>
  <c r="AU99" i="1" s="1"/>
  <c r="AU98" i="1" s="1"/>
  <c r="T130" i="4"/>
  <c r="T127" i="4"/>
  <c r="T126" i="4" s="1"/>
  <c r="R137" i="4"/>
  <c r="BK142" i="4"/>
  <c r="J142" i="4"/>
  <c r="J102" i="4" s="1"/>
  <c r="R142" i="4"/>
  <c r="J133" i="2"/>
  <c r="BE139" i="2"/>
  <c r="BE142" i="2"/>
  <c r="BE155" i="2"/>
  <c r="BE163" i="2"/>
  <c r="BE168" i="2"/>
  <c r="BE170" i="2"/>
  <c r="BE174" i="2"/>
  <c r="BE181" i="2"/>
  <c r="BE190" i="2"/>
  <c r="BE199" i="2"/>
  <c r="BE204" i="2"/>
  <c r="BE216" i="2"/>
  <c r="BE220" i="2"/>
  <c r="BE223" i="2"/>
  <c r="BE228" i="2"/>
  <c r="BE233" i="2"/>
  <c r="BE238" i="2"/>
  <c r="BE242" i="2"/>
  <c r="BE245" i="2"/>
  <c r="BE252" i="2"/>
  <c r="BK184" i="2"/>
  <c r="J184" i="2" s="1"/>
  <c r="J103" i="2" s="1"/>
  <c r="BK256" i="2"/>
  <c r="BK255" i="2"/>
  <c r="J255" i="2" s="1"/>
  <c r="J112" i="2" s="1"/>
  <c r="F93" i="3"/>
  <c r="BE127" i="3"/>
  <c r="BE129" i="3"/>
  <c r="BE134" i="3"/>
  <c r="BE151" i="3"/>
  <c r="BE160" i="3"/>
  <c r="BE162" i="3"/>
  <c r="BE173" i="3"/>
  <c r="BE174" i="3"/>
  <c r="E84" i="2"/>
  <c r="BE144" i="2"/>
  <c r="BE150" i="2"/>
  <c r="BE157" i="2"/>
  <c r="BE159" i="2"/>
  <c r="BE162" i="2"/>
  <c r="BE166" i="2"/>
  <c r="BE173" i="2"/>
  <c r="BE176" i="2"/>
  <c r="BE185" i="2"/>
  <c r="BE192" i="2"/>
  <c r="BE197" i="2"/>
  <c r="BE208" i="2"/>
  <c r="BE214" i="2"/>
  <c r="BE218" i="2"/>
  <c r="BE244" i="2"/>
  <c r="BE260" i="2"/>
  <c r="BE264" i="2"/>
  <c r="BE132" i="3"/>
  <c r="BE133" i="3"/>
  <c r="BE135" i="3"/>
  <c r="BE137" i="3"/>
  <c r="BE139" i="3"/>
  <c r="BE143" i="3"/>
  <c r="BE148" i="3"/>
  <c r="BE164" i="3"/>
  <c r="BE168" i="3"/>
  <c r="E84" i="4"/>
  <c r="J90" i="4"/>
  <c r="J93" i="4"/>
  <c r="F123" i="4"/>
  <c r="BE131" i="4"/>
  <c r="BE140" i="4"/>
  <c r="BE144" i="4"/>
  <c r="BE147" i="4"/>
  <c r="BE149" i="4"/>
  <c r="F93" i="5"/>
  <c r="E109" i="5"/>
  <c r="J115" i="5"/>
  <c r="BE124" i="5"/>
  <c r="J35" i="5" s="1"/>
  <c r="AV100" i="1" s="1"/>
  <c r="AT100" i="1" s="1"/>
  <c r="J90" i="2"/>
  <c r="F93" i="2"/>
  <c r="BE141" i="2"/>
  <c r="BE146" i="2"/>
  <c r="BE148" i="2"/>
  <c r="BE152" i="2"/>
  <c r="BE161" i="2"/>
  <c r="BE171" i="2"/>
  <c r="BE179" i="2"/>
  <c r="BE183" i="2"/>
  <c r="BE189" i="2"/>
  <c r="BE195" i="2"/>
  <c r="BE207" i="2"/>
  <c r="BE210" i="2"/>
  <c r="BE212" i="2"/>
  <c r="BE222" i="2"/>
  <c r="BE225" i="2"/>
  <c r="BE231" i="2"/>
  <c r="BE235" i="2"/>
  <c r="BE236" i="2"/>
  <c r="BE240" i="2"/>
  <c r="BE248" i="2"/>
  <c r="BE250" i="2"/>
  <c r="BE254" i="2"/>
  <c r="BE257" i="2"/>
  <c r="BE262" i="2"/>
  <c r="BK227" i="2"/>
  <c r="J227" i="2"/>
  <c r="J107" i="2"/>
  <c r="E84" i="3"/>
  <c r="J90" i="3"/>
  <c r="BE128" i="3"/>
  <c r="BE130" i="3"/>
  <c r="BE136" i="3"/>
  <c r="BE138" i="3"/>
  <c r="BE140" i="3"/>
  <c r="BE141" i="3"/>
  <c r="BE146" i="3"/>
  <c r="BE150" i="3"/>
  <c r="BE154" i="3"/>
  <c r="BE129" i="4"/>
  <c r="BE133" i="4"/>
  <c r="BE135" i="4"/>
  <c r="BE138" i="4"/>
  <c r="BE143" i="4"/>
  <c r="BK128" i="4"/>
  <c r="J128" i="4"/>
  <c r="J99" i="4"/>
  <c r="BK146" i="4"/>
  <c r="J146" i="4" s="1"/>
  <c r="J103" i="4" s="1"/>
  <c r="BK148" i="4"/>
  <c r="J148" i="4"/>
  <c r="J104" i="4" s="1"/>
  <c r="J93" i="5"/>
  <c r="BK123" i="5"/>
  <c r="J123" i="5"/>
  <c r="J99" i="5" s="1"/>
  <c r="J36" i="2"/>
  <c r="AW96" i="1"/>
  <c r="F36" i="2"/>
  <c r="BA96" i="1" s="1"/>
  <c r="F37" i="3"/>
  <c r="BB97" i="1" s="1"/>
  <c r="F39" i="4"/>
  <c r="BD99" i="1" s="1"/>
  <c r="BD98" i="1" s="1"/>
  <c r="F36" i="5"/>
  <c r="BA100" i="1"/>
  <c r="F37" i="2"/>
  <c r="BB96" i="1" s="1"/>
  <c r="F36" i="3"/>
  <c r="BA97" i="1"/>
  <c r="F38" i="3"/>
  <c r="BC97" i="1"/>
  <c r="J36" i="4"/>
  <c r="AW99" i="1"/>
  <c r="F39" i="2"/>
  <c r="BD96" i="1" s="1"/>
  <c r="F36" i="4"/>
  <c r="BA99" i="1"/>
  <c r="F38" i="2"/>
  <c r="BC96" i="1" s="1"/>
  <c r="J36" i="3"/>
  <c r="AW97" i="1"/>
  <c r="F38" i="4"/>
  <c r="BC99" i="1" s="1"/>
  <c r="BC98" i="1" s="1"/>
  <c r="AY98" i="1" s="1"/>
  <c r="F39" i="3"/>
  <c r="BD97" i="1" s="1"/>
  <c r="F37" i="4"/>
  <c r="BB99" i="1"/>
  <c r="BB98" i="1"/>
  <c r="AX98" i="1" s="1"/>
  <c r="AS94" i="1"/>
  <c r="P229" i="2" l="1"/>
  <c r="P125" i="3"/>
  <c r="P124" i="3"/>
  <c r="AU97" i="1" s="1"/>
  <c r="BK137" i="2"/>
  <c r="J137" i="2" s="1"/>
  <c r="J98" i="2" s="1"/>
  <c r="T137" i="2"/>
  <c r="T136" i="2" s="1"/>
  <c r="T125" i="3"/>
  <c r="T124" i="3"/>
  <c r="P137" i="2"/>
  <c r="P136" i="2" s="1"/>
  <c r="AU96" i="1" s="1"/>
  <c r="R125" i="3"/>
  <c r="R124" i="3" s="1"/>
  <c r="R137" i="2"/>
  <c r="R136" i="2"/>
  <c r="J138" i="2"/>
  <c r="J99" i="2" s="1"/>
  <c r="BK229" i="2"/>
  <c r="J229" i="2"/>
  <c r="J108" i="2"/>
  <c r="J256" i="2"/>
  <c r="J113" i="2" s="1"/>
  <c r="BK125" i="3"/>
  <c r="J125" i="3"/>
  <c r="J98" i="3" s="1"/>
  <c r="BK127" i="4"/>
  <c r="J127" i="4"/>
  <c r="J98" i="4"/>
  <c r="BK122" i="5"/>
  <c r="J122" i="5" s="1"/>
  <c r="J98" i="5" s="1"/>
  <c r="BC95" i="1"/>
  <c r="BC94" i="1" s="1"/>
  <c r="W32" i="1" s="1"/>
  <c r="BB95" i="1"/>
  <c r="AX95" i="1" s="1"/>
  <c r="F35" i="3"/>
  <c r="AZ97" i="1" s="1"/>
  <c r="F35" i="4"/>
  <c r="AZ99" i="1"/>
  <c r="F35" i="5"/>
  <c r="AZ100" i="1" s="1"/>
  <c r="F35" i="2"/>
  <c r="AZ96" i="1"/>
  <c r="BD95" i="1"/>
  <c r="BD94" i="1" s="1"/>
  <c r="W33" i="1" s="1"/>
  <c r="J35" i="4"/>
  <c r="AV99" i="1" s="1"/>
  <c r="AT99" i="1" s="1"/>
  <c r="J35" i="3"/>
  <c r="AV97" i="1" s="1"/>
  <c r="AT97" i="1" s="1"/>
  <c r="BA98" i="1"/>
  <c r="AW98" i="1"/>
  <c r="BA95" i="1"/>
  <c r="AW95" i="1" s="1"/>
  <c r="J35" i="2"/>
  <c r="AV96" i="1" s="1"/>
  <c r="AT96" i="1" s="1"/>
  <c r="BK136" i="2" l="1"/>
  <c r="J136" i="2"/>
  <c r="J97" i="2" s="1"/>
  <c r="BK121" i="5"/>
  <c r="J121" i="5" s="1"/>
  <c r="J97" i="5" s="1"/>
  <c r="BK124" i="3"/>
  <c r="J124" i="3"/>
  <c r="J97" i="3" s="1"/>
  <c r="BK126" i="4"/>
  <c r="J126" i="4"/>
  <c r="J97" i="4"/>
  <c r="AZ95" i="1"/>
  <c r="AZ98" i="1"/>
  <c r="AV98" i="1"/>
  <c r="AT98" i="1"/>
  <c r="AY94" i="1"/>
  <c r="BB94" i="1"/>
  <c r="W31" i="1" s="1"/>
  <c r="AY95" i="1"/>
  <c r="AU95" i="1"/>
  <c r="AU94" i="1"/>
  <c r="BA94" i="1"/>
  <c r="W30" i="1" s="1"/>
  <c r="AZ94" i="1" l="1"/>
  <c r="W29" i="1"/>
  <c r="AV95" i="1"/>
  <c r="AT95" i="1" s="1"/>
  <c r="AX94" i="1"/>
  <c r="J32" i="5"/>
  <c r="AG100" i="1"/>
  <c r="AN100" i="1"/>
  <c r="J32" i="2"/>
  <c r="AG96" i="1"/>
  <c r="AN96" i="1"/>
  <c r="AW94" i="1"/>
  <c r="AK30" i="1" s="1"/>
  <c r="J32" i="4"/>
  <c r="AG99" i="1"/>
  <c r="AN99" i="1"/>
  <c r="J32" i="3"/>
  <c r="AG97" i="1"/>
  <c r="AN97" i="1"/>
  <c r="J41" i="3" l="1"/>
  <c r="J41" i="5"/>
  <c r="J41" i="2"/>
  <c r="J41" i="4"/>
  <c r="AG98" i="1"/>
  <c r="AN98" i="1"/>
  <c r="AG95" i="1"/>
  <c r="AN95" i="1" s="1"/>
  <c r="AV94" i="1"/>
  <c r="AK29" i="1" s="1"/>
  <c r="AG94" i="1" l="1"/>
  <c r="AK26" i="1"/>
  <c r="AT94" i="1"/>
  <c r="AK35" i="1" l="1"/>
  <c r="AN94" i="1"/>
</calcChain>
</file>

<file path=xl/sharedStrings.xml><?xml version="1.0" encoding="utf-8"?>
<sst xmlns="http://schemas.openxmlformats.org/spreadsheetml/2006/main" count="2991" uniqueCount="647">
  <si>
    <t>Export Komplet</t>
  </si>
  <si>
    <t/>
  </si>
  <si>
    <t>2.0</t>
  </si>
  <si>
    <t>ZAMOK</t>
  </si>
  <si>
    <t>False</t>
  </si>
  <si>
    <t>{6b20ce4f-2df4-403f-bb1d-3d1afeee502f}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</si>
  <si>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</si>
  <si>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</si>
  <si>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</si>
  <si>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</si>
  <si>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</si>
  <si>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</si>
  <si>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</si>
  <si>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</si>
  <si>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20-13a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</si>
  <si>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</si>
  <si>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</si>
  <si>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21,025 trati Kladno - Kralupy nad Vltavou</t>
  </si>
  <si>
    <t>KSO:</t>
  </si>
  <si>
    <t>821</t>
  </si>
  <si>
    <t>CC-CZ:</t>
  </si>
  <si>
    <t>Místo:</t>
  </si>
  <si>
    <t>V polích</t>
  </si>
  <si>
    <t>Datum:</t>
  </si>
  <si>
    <t>19. 2. 2021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</si>
  <si>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</si>
  <si>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</si>
  <si>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</si>
  <si>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</si>
  <si>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</si>
  <si>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</si>
  <si>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</si>
  <si>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</si>
  <si>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</si>
  <si>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</si>
  <si>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</si>
  <si>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</si>
  <si>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</si>
  <si>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</si>
  <si>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</si>
  <si>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</si>
  <si>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</si>
  <si>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</si>
  <si>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</si>
  <si>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</si>
  <si>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</si>
  <si>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</si>
  <si>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</si>
  <si>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</si>
  <si>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</si>
  <si>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</si>
  <si>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</si>
  <si>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</si>
  <si>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</si>
  <si>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</si>
  <si>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</si>
  <si>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</si>
  <si>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</si>
  <si>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</si>
  <si>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</si>
  <si>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</si>
  <si>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</si>
  <si>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</si>
  <si>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</si>
  <si>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</si>
  <si>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</si>
  <si>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</si>
  <si>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</si>
  <si>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</si>
  <si>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</si>
  <si>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</si>
  <si>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</si>
  <si>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</si>
  <si>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</si>
  <si>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</si>
  <si>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</si>
  <si>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</si>
  <si>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</si>
  <si>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</si>
  <si>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</si>
  <si>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</si>
  <si>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</si>
  <si>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</si>
  <si>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</si>
  <si>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</si>
  <si>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</si>
  <si>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</si>
  <si>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</si>
  <si>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</si>
  <si>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20-13-1</t>
  </si>
  <si>
    <t>Oprava mostu v km 21,025 trati Kladno - Kralupy nad Vltavou_Most a Železniční svršek</t>
  </si>
  <si>
    <t>ING</t>
  </si>
  <si>
    <t>1</t>
  </si>
  <si>
    <t>{b5291d7b-2c52-481d-ada2-b45d4569e93f}</t>
  </si>
  <si>
    <t>2</t>
  </si>
  <si>
    <t>/</t>
  </si>
  <si>
    <t>20-13-1/01</t>
  </si>
  <si>
    <t>Oprava mostu v km 21,025 trati Kladno - Kralupy nad Vltavou_Most</t>
  </si>
  <si>
    <t>Soupis</t>
  </si>
  <si>
    <t>{cfb6edcf-96d2-4ed1-a687-d8c7e3fc68c5}</t>
  </si>
  <si>
    <t>20-13-1/02</t>
  </si>
  <si>
    <t>Oprava mostu v km 21,025 trati Kladno - Kralupy nad Vltavou_Železniční svršek</t>
  </si>
  <si>
    <t>{a486a8f5-ba41-42e2-a366-8e03fc3f3d6a}</t>
  </si>
  <si>
    <t>20-13-2</t>
  </si>
  <si>
    <t>Oprava mostu v km 21,025 trati Kladno - Kralupy nad Vltavou_VRN a DSPS</t>
  </si>
  <si>
    <t>VON</t>
  </si>
  <si>
    <t>{70ab2f98-eb08-4014-a070-04d4266f4e80}</t>
  </si>
  <si>
    <t>20-13-2/01</t>
  </si>
  <si>
    <t>Oprava mostu v km 21,025 trati Kladno - Kralupy nad Vltavou_VRN</t>
  </si>
  <si>
    <t>{8b142ee3-7aee-444a-83c4-1e7b5607edc3}</t>
  </si>
  <si>
    <t>20-13-2/02</t>
  </si>
  <si>
    <t>Oprava mostu v km 21,025 trati Kladno - Kralupy nad Vltavou_DSPS</t>
  </si>
  <si>
    <t>{c80f2fdb-ba08-4868-9a53-1e63e3796183}</t>
  </si>
  <si>
    <t>KRYCÍ LIST SOUPISU PRACÍ</t>
  </si>
  <si>
    <t>Objekt:</t>
  </si>
  <si>
    <t>20-13-1 - Oprava mostu v km 21,025 trati Kladno - Kralupy nad Vltavou_Most a Železniční svršek</t>
  </si>
  <si>
    <t>Soupis:</t>
  </si>
  <si>
    <t>20-13-1/01 - Oprava mostu v km 21,025 trati Kladno - Kralupy nad Vltavou_Most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</si>
  <si>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</si>
  <si>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</si>
  <si>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</si>
  <si>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</si>
  <si>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</si>
  <si>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</si>
  <si>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</si>
  <si>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</si>
  <si>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</si>
  <si>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</si>
  <si>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</si>
  <si>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</si>
  <si>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</si>
  <si>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</si>
  <si>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</si>
  <si>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</si>
  <si>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</si>
  <si>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</si>
  <si>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783 - Dokončovací práce - nátěry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</si>
  <si>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</si>
  <si>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</si>
  <si>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</si>
  <si>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</si>
  <si>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</si>
  <si>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</si>
  <si>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</si>
  <si>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</si>
  <si>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</si>
  <si>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</si>
  <si>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</si>
  <si>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</si>
  <si>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</si>
  <si>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</si>
  <si>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</si>
  <si>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</si>
  <si>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</si>
  <si>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</si>
  <si>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</si>
  <si>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</si>
  <si>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</si>
  <si>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111111323</t>
  </si>
  <si>
    <t>Odstranění ruderálního porostu do 500 m2 naložení a odvoz do 20 km ve svahu do 1:1</t>
  </si>
  <si>
    <t>m2</t>
  </si>
  <si>
    <t>CS ÚRS 2021 01</t>
  </si>
  <si>
    <t>4</t>
  </si>
  <si>
    <t>299246279</t>
  </si>
  <si>
    <t>VV</t>
  </si>
  <si>
    <t>"uvažováno cca 50% z celkové plochy upravovaných svahů"    0,5*(48,8+52+63,3+61,7)</t>
  </si>
  <si>
    <t>111209111</t>
  </si>
  <si>
    <t>Spálení proutí a klestu</t>
  </si>
  <si>
    <t>1623378102</t>
  </si>
  <si>
    <t>3</t>
  </si>
  <si>
    <t>119001421</t>
  </si>
  <si>
    <t>Dočasné zajištění kabelů a kabelových tratí ze 3 volně ložených kabelů</t>
  </si>
  <si>
    <t>m</t>
  </si>
  <si>
    <t>CS ÚRS 2020 02</t>
  </si>
  <si>
    <t>-1477299781</t>
  </si>
  <si>
    <t>P</t>
  </si>
  <si>
    <t>Poznámka k položce:_x000D_
ČD Telematika, CETIN, SSZT SŽ</t>
  </si>
  <si>
    <t>122252502</t>
  </si>
  <si>
    <t>Odkopávky a prokopávky nezapažené pro spodní stavbu železnic v hornině třídy těžitelnosti I, skupiny 3 objem do 1000 m3 strojně</t>
  </si>
  <si>
    <t>m3</t>
  </si>
  <si>
    <t>-2021700902</t>
  </si>
  <si>
    <t>"výkop pod plání na požadovaný tvar pro izolaci, pro drenáže"    5,7*15+3,3*12,5+2,8*12,4</t>
  </si>
  <si>
    <t>5</t>
  </si>
  <si>
    <t>162751116</t>
  </si>
  <si>
    <t>Vodorovné přemístění do 9000 m výkopku/sypaniny z horniny třídy těžitelnosti I, skupiny 1 až 3</t>
  </si>
  <si>
    <t>493021052</t>
  </si>
  <si>
    <t>"skládka Úholičky"  161,470</t>
  </si>
  <si>
    <t>6</t>
  </si>
  <si>
    <t>171201221</t>
  </si>
  <si>
    <t>Poplatek za uložení na skládce (skládkovné) zeminy a kamení kód odpadu 17 05 04</t>
  </si>
  <si>
    <t>t</t>
  </si>
  <si>
    <t>-106793737</t>
  </si>
  <si>
    <t>(5,7*15+3,3*12,5+2,8*12,4)*1,6</t>
  </si>
  <si>
    <t>7</t>
  </si>
  <si>
    <t>181951111</t>
  </si>
  <si>
    <t>Úprava pláně v hornině třídy těžitelnosti I, skupiny 1 až 3 bez zhutnění strojně</t>
  </si>
  <si>
    <t>-1407863862</t>
  </si>
  <si>
    <t>"úprava okolí svahů a okolí mostu"    31+38+24,4+29</t>
  </si>
  <si>
    <t>8</t>
  </si>
  <si>
    <t>181951112</t>
  </si>
  <si>
    <t>Úprava pláně v hornině třídy těžitelnosti I, skupiny 1 až 3 se zhutněním strojně</t>
  </si>
  <si>
    <t>1278845299</t>
  </si>
  <si>
    <t>Poznámka k položce:_x000D_
plocha pláně odečtená z půdorysu</t>
  </si>
  <si>
    <t>Zakládání</t>
  </si>
  <si>
    <t>9</t>
  </si>
  <si>
    <t>212795111</t>
  </si>
  <si>
    <t>Příčné odvodnění mostní opěry z plastových trub DN 160 včetně podkladního betonu, štěrkového obsypu</t>
  </si>
  <si>
    <t>-929802550</t>
  </si>
  <si>
    <t>12,45+12,42</t>
  </si>
  <si>
    <t>12</t>
  </si>
  <si>
    <t>273322511</t>
  </si>
  <si>
    <t>Základové desky ze ŽB se zvýšenými nároky na prostředí tř. C 25/30</t>
  </si>
  <si>
    <t>-1152814584</t>
  </si>
  <si>
    <t>"pod gabiony"    4,095*2*0,17+1*1*0,33</t>
  </si>
  <si>
    <t>13</t>
  </si>
  <si>
    <t>273351121</t>
  </si>
  <si>
    <t>Zřízení bednění základových desek</t>
  </si>
  <si>
    <t>-1896053532</t>
  </si>
  <si>
    <t>(7,6*0,17)*2</t>
  </si>
  <si>
    <t>14</t>
  </si>
  <si>
    <t>273351122</t>
  </si>
  <si>
    <t>Odstranění bednění základových desek</t>
  </si>
  <si>
    <t>-620605517</t>
  </si>
  <si>
    <t>273362021</t>
  </si>
  <si>
    <t>Výztuž základových desek svařovanými sítěmi Kari</t>
  </si>
  <si>
    <t>-1797687729</t>
  </si>
  <si>
    <t>16</t>
  </si>
  <si>
    <t>275313911</t>
  </si>
  <si>
    <t>Základové patky z betonu tř. C 30/37</t>
  </si>
  <si>
    <t>1037827535</t>
  </si>
  <si>
    <t>"betonový blok pro zábradlí"    (0,3*0,3*0,7)*4</t>
  </si>
  <si>
    <t>Svislé a kompletní konstrukce</t>
  </si>
  <si>
    <t>19</t>
  </si>
  <si>
    <t>311261111</t>
  </si>
  <si>
    <t>Osazování betonových bloků objemu přes 0,06 do 0,10 m3 na MC 25</t>
  </si>
  <si>
    <t>kus</t>
  </si>
  <si>
    <t>-1590930092</t>
  </si>
  <si>
    <t>"betonový blok pro zábradlí"    4</t>
  </si>
  <si>
    <t>20</t>
  </si>
  <si>
    <t>317321118</t>
  </si>
  <si>
    <t>Mostní římsy ze ŽB C 30/37</t>
  </si>
  <si>
    <t>-1436236071</t>
  </si>
  <si>
    <t>"Římsy na porsních zídkách"    0,193*15*2</t>
  </si>
  <si>
    <t>317321191</t>
  </si>
  <si>
    <t>Příplatek k mostním římsám ze ŽB za betonáž malého rozsahu do 25 m3</t>
  </si>
  <si>
    <t>323749045</t>
  </si>
  <si>
    <t>22</t>
  </si>
  <si>
    <t>317353121</t>
  </si>
  <si>
    <t>Bednění mostních říms všech tvarů - zřízení</t>
  </si>
  <si>
    <t>859803249</t>
  </si>
  <si>
    <t>1,42*15*2</t>
  </si>
  <si>
    <t>23</t>
  </si>
  <si>
    <t>317353221</t>
  </si>
  <si>
    <t>Bednění mostních říms všech tvarů - odstranění</t>
  </si>
  <si>
    <t>267914319</t>
  </si>
  <si>
    <t>24</t>
  </si>
  <si>
    <t>317361116</t>
  </si>
  <si>
    <t>Výztuž mostních říms z betonářské oceli 10 505</t>
  </si>
  <si>
    <t>1602816611</t>
  </si>
  <si>
    <t>0,814-0,09</t>
  </si>
  <si>
    <t>25</t>
  </si>
  <si>
    <t>326214221</t>
  </si>
  <si>
    <t>Zdiva LTM z gabionů svařovaná síť pozinkovaná vyplněná kamenem</t>
  </si>
  <si>
    <t>-1321405900</t>
  </si>
  <si>
    <t>"gabionová křídla"     4*2,46*1</t>
  </si>
  <si>
    <t>Vodorovné konstrukce</t>
  </si>
  <si>
    <t>26</t>
  </si>
  <si>
    <t>451315124</t>
  </si>
  <si>
    <t>Podkladní nebo výplňová vrstva z betonu C 12/15 tl do 150 mm</t>
  </si>
  <si>
    <t>144690770</t>
  </si>
  <si>
    <t>"Pod izolaci"     141,5</t>
  </si>
  <si>
    <t>27</t>
  </si>
  <si>
    <t>451476121</t>
  </si>
  <si>
    <t>Podkladní vrstva plastbetonová tixotropní první vrstva tl 10 mm</t>
  </si>
  <si>
    <t>-490690714</t>
  </si>
  <si>
    <t>"podlití sloupků zábradlí plastbetonem tl. 0,02 m"    20*0,26*0,2</t>
  </si>
  <si>
    <t>28</t>
  </si>
  <si>
    <t>451476122</t>
  </si>
  <si>
    <t>Podkladní vrstva plastbetonová tixotropní každá další vrstva tl 10 mm</t>
  </si>
  <si>
    <t>-1955648812</t>
  </si>
  <si>
    <t>Komunikace pozemní</t>
  </si>
  <si>
    <t>30</t>
  </si>
  <si>
    <t>511501111</t>
  </si>
  <si>
    <t>Konstrukční vrstva tělesa železničního spodku ze štěrkodrti</t>
  </si>
  <si>
    <t>-1136545526</t>
  </si>
  <si>
    <t>Poznámka k položce:_x000D_
Štěrkodrť frakce 0-32 (Šda) OTP ČD</t>
  </si>
  <si>
    <t>"zásyp hutněnou štěrkodrtí"   5,4*7,68+0,9*12,5+0,6*12,4</t>
  </si>
  <si>
    <t>Úpravy povrchů, podlahy a osazování výplní</t>
  </si>
  <si>
    <t>32</t>
  </si>
  <si>
    <t>628613233</t>
  </si>
  <si>
    <t>Protikorozní ochrana OK mostu III. tř.- základní a podkladní epoxidový, vrchní PU nátěr s metalizací</t>
  </si>
  <si>
    <t>-520525440</t>
  </si>
  <si>
    <t>33</t>
  </si>
  <si>
    <t>M</t>
  </si>
  <si>
    <t>15625102</t>
  </si>
  <si>
    <t>drát metalizační ZnAl D 3mm</t>
  </si>
  <si>
    <t>kg</t>
  </si>
  <si>
    <t>1938328473</t>
  </si>
  <si>
    <t>6*1,517 'Přepočtené koeficientem množství</t>
  </si>
  <si>
    <t>34</t>
  </si>
  <si>
    <t>634663111</t>
  </si>
  <si>
    <t>Výplň dilatačních spar šířky do 10 mm polyuretovou samonivelační hmotou</t>
  </si>
  <si>
    <t>1143719165</t>
  </si>
  <si>
    <t>Poznámka k položce:_x000D_
viz. příloha č. 06</t>
  </si>
  <si>
    <t>"smršťovací spáry říms"    0,7*6*2</t>
  </si>
  <si>
    <t>35</t>
  </si>
  <si>
    <t>634911112</t>
  </si>
  <si>
    <t xml:space="preserve">Řezání dilatačních spár š 5 mm hl do 20 mm </t>
  </si>
  <si>
    <t>213701293</t>
  </si>
  <si>
    <t>Ostatní konstrukce a práce, bourání</t>
  </si>
  <si>
    <t>36</t>
  </si>
  <si>
    <t>911121211</t>
  </si>
  <si>
    <t>Výroba ocelového zábradli při opravách mostů</t>
  </si>
  <si>
    <t>1001931465</t>
  </si>
  <si>
    <t>3,022*2</t>
  </si>
  <si>
    <t>37</t>
  </si>
  <si>
    <t>911121311</t>
  </si>
  <si>
    <t>Montáž ocelového zábradli při opravách mostů</t>
  </si>
  <si>
    <t>1850925935</t>
  </si>
  <si>
    <t>Poznámka k položce:_x000D_
včetně kotvení</t>
  </si>
  <si>
    <t>"nové zábradlí"    6,044</t>
  </si>
  <si>
    <t>"repasované zábradlí"    15,0+15,0</t>
  </si>
  <si>
    <t>Součet</t>
  </si>
  <si>
    <t>38</t>
  </si>
  <si>
    <t>13010560.R</t>
  </si>
  <si>
    <t>ocel jakosti S235JR</t>
  </si>
  <si>
    <t>-72134800</t>
  </si>
  <si>
    <t>"vč. prořezu 3%"    0,141</t>
  </si>
  <si>
    <t>0,141*1,05 'Přepočtené koeficientem množství</t>
  </si>
  <si>
    <t>39</t>
  </si>
  <si>
    <t>936942211</t>
  </si>
  <si>
    <t>Zhotovení tabulky s letopočtem opravy mostu vložením šablony do bednění</t>
  </si>
  <si>
    <t>1141028145</t>
  </si>
  <si>
    <t>40</t>
  </si>
  <si>
    <t>938121111</t>
  </si>
  <si>
    <t>Odstranění náletových křovin, dřevin a travnatého porostu ve výškách v okolí říms a křídel</t>
  </si>
  <si>
    <t>-310759987</t>
  </si>
  <si>
    <t>"odstranění náletové vegetace ze zdiva poprsních zdí a křídel a klenby"   7,1+7,5+1,6*9,02+7,1+7,9+1,66*9,02+4,18*9,02+7,0+6,4</t>
  </si>
  <si>
    <t>41</t>
  </si>
  <si>
    <t>949101112</t>
  </si>
  <si>
    <t>Lešení pomocné pro objekty pozemních staveb s lešeňovou podlahou v do 3,5 m zatížení do 150 kg/m2</t>
  </si>
  <si>
    <t>1359794685</t>
  </si>
  <si>
    <t>"Lešení pro betonáž říms"     2*12,0*1,5</t>
  </si>
  <si>
    <t>962021112</t>
  </si>
  <si>
    <t>Bourání mostních zdí a pilířů z kamene</t>
  </si>
  <si>
    <t>219021394</t>
  </si>
  <si>
    <t>"odbourání kamenných říms a zdiva na poprsních zídkách"    (0,07+0,08)*15+(1,7+1,2)*15</t>
  </si>
  <si>
    <t>43</t>
  </si>
  <si>
    <t>966075141</t>
  </si>
  <si>
    <t>Odstranění kovového zábradlí vcelku</t>
  </si>
  <si>
    <t>1099918587</t>
  </si>
  <si>
    <t>"odstranění zábradlí na stávajících římsách"    15,0+15,0</t>
  </si>
  <si>
    <t>49</t>
  </si>
  <si>
    <t>985331117</t>
  </si>
  <si>
    <t>Dodatečné vlepování betonářské výztuže D 20 mm do cementové aktivované malty včetně vyvrtání otvoru</t>
  </si>
  <si>
    <t>-545709880</t>
  </si>
  <si>
    <t>"spřažení stávající poprsní zdi s novými římsami"    60*0,5</t>
  </si>
  <si>
    <t>50</t>
  </si>
  <si>
    <t>13021017</t>
  </si>
  <si>
    <t>tyč ocelová žebírková jakost BSt 500S (10 505) výztuž do betonu D 20mm</t>
  </si>
  <si>
    <t>-1439339688</t>
  </si>
  <si>
    <t>997</t>
  </si>
  <si>
    <t>Přesun sutě</t>
  </si>
  <si>
    <t>53</t>
  </si>
  <si>
    <t>997211611</t>
  </si>
  <si>
    <t>Nakládání suti na dopravní prostředky pro vodorovnou dopravu</t>
  </si>
  <si>
    <t>-614384637</t>
  </si>
  <si>
    <t>"kamené zdivo"    ((0,07+0,08)*15+(1,7+1,2)*15)*2,7</t>
  </si>
  <si>
    <t>54</t>
  </si>
  <si>
    <t>997211511</t>
  </si>
  <si>
    <t>Vodorovná doprava suti po suchu na vzdálenost do 1 km</t>
  </si>
  <si>
    <t>2015822507</t>
  </si>
  <si>
    <t>55</t>
  </si>
  <si>
    <t>997211519</t>
  </si>
  <si>
    <t>Příplatek ZKD 1 km u vodorovné dopravy suti</t>
  </si>
  <si>
    <t>-751987467</t>
  </si>
  <si>
    <t>"skládka Úholičky"  123,525*8</t>
  </si>
  <si>
    <t>56</t>
  </si>
  <si>
    <t>997013655</t>
  </si>
  <si>
    <t>-844256297</t>
  </si>
  <si>
    <t>998</t>
  </si>
  <si>
    <t>Přesun hmot</t>
  </si>
  <si>
    <t>57</t>
  </si>
  <si>
    <t>998212111</t>
  </si>
  <si>
    <t>Přesun hmot pro mosty zděné, monolitické betonové nebo ocelové v do 20 m</t>
  </si>
  <si>
    <t>-1125131797</t>
  </si>
  <si>
    <t>PSV</t>
  </si>
  <si>
    <t>Práce a dodávky PSV</t>
  </si>
  <si>
    <t>711</t>
  </si>
  <si>
    <t>Izolace proti vodě, vlhkosti a plynům</t>
  </si>
  <si>
    <t>58</t>
  </si>
  <si>
    <t>711411001</t>
  </si>
  <si>
    <t>Provedení izolace proti tlakové vodě vodorovné za studena nátěrem penetračním</t>
  </si>
  <si>
    <t>1415171331</t>
  </si>
  <si>
    <t>8,4*15+42,4+47,4</t>
  </si>
  <si>
    <t>59</t>
  </si>
  <si>
    <t>11163150</t>
  </si>
  <si>
    <t>lak penetrační asfaltový</t>
  </si>
  <si>
    <t>481916079</t>
  </si>
  <si>
    <t>215,8*0,00033 'Přepočtené koeficientem množství</t>
  </si>
  <si>
    <t>60</t>
  </si>
  <si>
    <t>711431101</t>
  </si>
  <si>
    <t>Provedení izolace proti tlakové vodě vodorovné pásy na sucho AIP nebo tkaninou</t>
  </si>
  <si>
    <t>364390815</t>
  </si>
  <si>
    <t>61</t>
  </si>
  <si>
    <t>62857021.R</t>
  </si>
  <si>
    <t>pás těžký asfaltový s integrovanou ochrannou vč. spojovacího pásu, schválený systém SŽDC</t>
  </si>
  <si>
    <t>-1271567345</t>
  </si>
  <si>
    <t>215,8*1,1655 'Přepočtené koeficientem množství</t>
  </si>
  <si>
    <t>62</t>
  </si>
  <si>
    <t>711491171</t>
  </si>
  <si>
    <t>Provedení doplňků izolace proti vodě na vodorovné ploše z textilií vrstva podkladní</t>
  </si>
  <si>
    <t>427512864</t>
  </si>
  <si>
    <t>Poznámka k položce:_x000D_
podklad izolace</t>
  </si>
  <si>
    <t>63</t>
  </si>
  <si>
    <t>69311084</t>
  </si>
  <si>
    <t>geotextilie netkaná separační, ochranná, filtrační, drenážní PP 700g/m2</t>
  </si>
  <si>
    <t>-1389881758</t>
  </si>
  <si>
    <t>215,515*1,05 'Přepočtené koeficientem množství</t>
  </si>
  <si>
    <t>64</t>
  </si>
  <si>
    <t>711491177</t>
  </si>
  <si>
    <t>Připevnění doplňků izolace proti vodě nerezovou lištou</t>
  </si>
  <si>
    <t>-1709173481</t>
  </si>
  <si>
    <t>2*15,0</t>
  </si>
  <si>
    <t>65</t>
  </si>
  <si>
    <t>13756655.R</t>
  </si>
  <si>
    <t>pásnice nerezová 40/5 - (kotvení izolace)</t>
  </si>
  <si>
    <t>281279362</t>
  </si>
  <si>
    <t>66</t>
  </si>
  <si>
    <t>59030055.R</t>
  </si>
  <si>
    <t>vrut nerezový se šestihrannou hlavou 10x100mm, včetně hmoždinky</t>
  </si>
  <si>
    <t>-1967756187</t>
  </si>
  <si>
    <t>"rozteč 300 mm na 30,0 m"   2*50</t>
  </si>
  <si>
    <t>721</t>
  </si>
  <si>
    <t>Zdravotechnika - vnitřní kanalizace</t>
  </si>
  <si>
    <t>67</t>
  </si>
  <si>
    <t>721111124</t>
  </si>
  <si>
    <t>Montáž potrubí kanalizační kameninové hrdlové s integrovaným spojem DN 200</t>
  </si>
  <si>
    <t>1045479545</t>
  </si>
  <si>
    <t>"vyústění drenáže"    (3,0+0,8)*2</t>
  </si>
  <si>
    <t>68</t>
  </si>
  <si>
    <t>59710676</t>
  </si>
  <si>
    <t>trouba kameninová glazovaná DN 200 dl 1,50m spojovací systém F</t>
  </si>
  <si>
    <t>-911174876</t>
  </si>
  <si>
    <t>783</t>
  </si>
  <si>
    <t>Dokončovací práce - nátěry</t>
  </si>
  <si>
    <t>69</t>
  </si>
  <si>
    <t>783301313</t>
  </si>
  <si>
    <t>Odmaštění zámečnických konstrukcí ředidlovým odmašťovačem</t>
  </si>
  <si>
    <t>-712718613</t>
  </si>
  <si>
    <t>"oprava PKO stávajícího zábradlí cca 10%"   31,0*0,1</t>
  </si>
  <si>
    <t>70</t>
  </si>
  <si>
    <t>783347101</t>
  </si>
  <si>
    <t>Krycí jednonásobný polyuretanový nátěr zámečnických konstrukcí</t>
  </si>
  <si>
    <t>200863479</t>
  </si>
  <si>
    <t>Práce a dodávky M</t>
  </si>
  <si>
    <t>22-M</t>
  </si>
  <si>
    <t>Montáže technologických zařízení pro dopravní stavby</t>
  </si>
  <si>
    <t>71</t>
  </si>
  <si>
    <t>220182041</t>
  </si>
  <si>
    <t>Položení kabelu do kabelového lože nebo do žlabu</t>
  </si>
  <si>
    <t>-1946962320</t>
  </si>
  <si>
    <t>Poznámka k položce:_x000D_
zpětné uložení</t>
  </si>
  <si>
    <t>46-M</t>
  </si>
  <si>
    <t>Zemní práce při extr.mont.pracích</t>
  </si>
  <si>
    <t>72</t>
  </si>
  <si>
    <t>460001030.R</t>
  </si>
  <si>
    <t>Vytyčení trati kabelového vedení podzemního v terénu volném podél trati</t>
  </si>
  <si>
    <t>soub</t>
  </si>
  <si>
    <t>390867291</t>
  </si>
  <si>
    <t xml:space="preserve">Poznámka k položce:_x000D_
_x000D_
</t>
  </si>
  <si>
    <t>73</t>
  </si>
  <si>
    <t>460752111</t>
  </si>
  <si>
    <t>Osazení kabelových kanálů do rýhy ze žlabů plastových šířky do 10 cm</t>
  </si>
  <si>
    <t>1987762926</t>
  </si>
  <si>
    <t>Poznámka k položce:_x000D_
plastový žlab s víkem - vnitř. rozměr 100x100 mm - uložen vlevo od osy koleje</t>
  </si>
  <si>
    <t>74</t>
  </si>
  <si>
    <t>34575010.R</t>
  </si>
  <si>
    <t>ZEKAN1 (1200x100x100) žlab s víkem</t>
  </si>
  <si>
    <t>128</t>
  </si>
  <si>
    <t>1885629794</t>
  </si>
  <si>
    <t>20-13-1/02 - Oprava mostu v km 21,025 trati Kladno - Kralupy nad Vltavou_Železniční svršek</t>
  </si>
  <si>
    <t xml:space="preserve"> V polích</t>
  </si>
  <si>
    <t>512531111</t>
  </si>
  <si>
    <t>Odstranění kolejového lože z kameniva po rozebrání koleje</t>
  </si>
  <si>
    <t>-2107528459</t>
  </si>
  <si>
    <t>525341112</t>
  </si>
  <si>
    <t>Demontáž koleje na pražcích betonových soustavy S49 rozdělení d</t>
  </si>
  <si>
    <t>-495804088</t>
  </si>
  <si>
    <t>511501255</t>
  </si>
  <si>
    <t>Zřízení kolejového lože z drceného kameniva</t>
  </si>
  <si>
    <t>1486194232</t>
  </si>
  <si>
    <t>58344005</t>
  </si>
  <si>
    <t>kamenivo drcené hrubé frakce 32/63 třída BI OTP ČD</t>
  </si>
  <si>
    <t>-72900253</t>
  </si>
  <si>
    <t>96*1,8 'Přepočtené koeficientem množství</t>
  </si>
  <si>
    <t>521391121</t>
  </si>
  <si>
    <t>Montáž kolejnicových pasů soustavy S49</t>
  </si>
  <si>
    <t>-690591525</t>
  </si>
  <si>
    <t>43765005</t>
  </si>
  <si>
    <t>kolejnice tv. 49E1 (S49), třídy R260</t>
  </si>
  <si>
    <t>112269509</t>
  </si>
  <si>
    <t>595614002.R</t>
  </si>
  <si>
    <t>Pražec betonový příčný nevystrojený tv. SB 8 P</t>
  </si>
  <si>
    <t>-152896587</t>
  </si>
  <si>
    <t>31198049</t>
  </si>
  <si>
    <t>podložka pryžová pod patu kolejnice S49  183x126x6</t>
  </si>
  <si>
    <t>412529486</t>
  </si>
  <si>
    <t>548121123R</t>
  </si>
  <si>
    <t>Jednotlivý svar kolejnic termitem, plný předehřev, standardní spára, tvar S 49</t>
  </si>
  <si>
    <t>25774406</t>
  </si>
  <si>
    <t>10</t>
  </si>
  <si>
    <t>54653002</t>
  </si>
  <si>
    <t>dávka svařovací kolejnice S49 jakost R260 základní spára</t>
  </si>
  <si>
    <t>710003566</t>
  </si>
  <si>
    <t>11</t>
  </si>
  <si>
    <t>591206521.R</t>
  </si>
  <si>
    <t>Montáž zajišťovací značky včetně sloupku a základu konzolové</t>
  </si>
  <si>
    <t>1708666780</t>
  </si>
  <si>
    <t>40413557.R</t>
  </si>
  <si>
    <t xml:space="preserve">Zajišťovací značka konzolová na samostatném sloupku </t>
  </si>
  <si>
    <t>2095952662</t>
  </si>
  <si>
    <t>R</t>
  </si>
  <si>
    <t>Zřízení bezstykové koleje dle předpisu S3/2</t>
  </si>
  <si>
    <t>115416344</t>
  </si>
  <si>
    <t>543131132.R</t>
  </si>
  <si>
    <t>Přesná úprava geometrické polohy koleje všech soustav pražce betonové</t>
  </si>
  <si>
    <t>-1195686817</t>
  </si>
  <si>
    <t>Poznámka k položce:_x000D_
218,4 m_x000D_
NEOCEŇOVAT!  _x000D_
ASP započtena u mostu v km 17,451</t>
  </si>
  <si>
    <t>591341002.R</t>
  </si>
  <si>
    <t>Nátěr traťových značek hektometrovníku</t>
  </si>
  <si>
    <t>-688189994</t>
  </si>
  <si>
    <t>"nátěr stávajícího hektometrovníku"     2</t>
  </si>
  <si>
    <t>914511111</t>
  </si>
  <si>
    <t>Montáž sloupku dopravních značek délky do 3,5 m s betonovým základem</t>
  </si>
  <si>
    <t>-101490171</t>
  </si>
  <si>
    <t>"zpětná montáž návěsti - Vlak se blíží k hlavnímu návěstidlu" 2</t>
  </si>
  <si>
    <t>17</t>
  </si>
  <si>
    <t>922501117</t>
  </si>
  <si>
    <t>Drážní stezka z drti kamenné zhutněné tl 100 mm</t>
  </si>
  <si>
    <t>-243651308</t>
  </si>
  <si>
    <t>218,4*1,3</t>
  </si>
  <si>
    <t>18</t>
  </si>
  <si>
    <t>966006123.R</t>
  </si>
  <si>
    <t>Odstranění značek pro staničení obetonovaných odrazníků - zajišťovací značky</t>
  </si>
  <si>
    <t>-1277323719</t>
  </si>
  <si>
    <t>966006132</t>
  </si>
  <si>
    <t>Odstranění značek dopravních nebo orientačních se sloupky s betonovými patkami</t>
  </si>
  <si>
    <t>-836916475</t>
  </si>
  <si>
    <t>"demontáž návěsti - Vlak se blíží k hlavnímu návěstidlu"2</t>
  </si>
  <si>
    <t>997241521</t>
  </si>
  <si>
    <t>Vodorovné přemístění vybouraných hmot do 7 km</t>
  </si>
  <si>
    <t>666053029</t>
  </si>
  <si>
    <t>"výzisk. kolejnice předpokl. do ŽST Kralupy" 25*2*0,0494</t>
  </si>
  <si>
    <t>"pražce betonové SB6 předpokl. do ŽST Kralupy" 41*0,293</t>
  </si>
  <si>
    <t>"bet. patky z návěsti přepodklad recykl. středisko Zájezd" 2*0,125</t>
  </si>
  <si>
    <t>"pryžové podložky" 41*2*0,000163</t>
  </si>
  <si>
    <t>997013813</t>
  </si>
  <si>
    <t>Poplatek za uložení na skládce (skládkovné) stavebního odpadu z plastických hmot kód odpadu 17 02 03</t>
  </si>
  <si>
    <t>-712526382</t>
  </si>
  <si>
    <t>997221615</t>
  </si>
  <si>
    <t>Poplatek za uložení na skládce (skládkovné) stavebního odpadu betonového kód odpadu 17 01 01</t>
  </si>
  <si>
    <t>-12166057</t>
  </si>
  <si>
    <t>"betonové patky z demontáže návěsti" 2*0,125</t>
  </si>
  <si>
    <t>997241532</t>
  </si>
  <si>
    <t>Vodorovné přemístění suti do 7 km</t>
  </si>
  <si>
    <t>1715557493</t>
  </si>
  <si>
    <t>"kolejové lože - přepodklad recykl. středisko Zájezd" 54*1,808</t>
  </si>
  <si>
    <t>"úprava banketů - předpokl. recykl. středisko Žájezd" 218,4*1,3*0,15*1,8</t>
  </si>
  <si>
    <t>997221655</t>
  </si>
  <si>
    <t>-1745543495</t>
  </si>
  <si>
    <t>"výzisk. kolejové lože" 54*1,808</t>
  </si>
  <si>
    <t>"čištění banketů" 218,4*1,3*0,15*1,8</t>
  </si>
  <si>
    <t>998241021</t>
  </si>
  <si>
    <t>Přesun hmot pro dráhy kolejové jakéhokoliv rozsahu dopravní vzdálenost do 5000 m</t>
  </si>
  <si>
    <t>-1877201920</t>
  </si>
  <si>
    <t>998241025</t>
  </si>
  <si>
    <t>Příplatek k ceně za zvětšený přesun přes vymezenou největší dopravní - za každých dalších započatých 1000 m</t>
  </si>
  <si>
    <t>-1275966594</t>
  </si>
  <si>
    <t>"nové kolejnice - Třinec" 2*25*0,04943*395</t>
  </si>
  <si>
    <t>"nové betonové pražce SB8 vystrojené - Uherský Ostroh" 41*0,299*305</t>
  </si>
  <si>
    <t>"kamenivo fr. 31,5/63" 96*2,035*17</t>
  </si>
  <si>
    <t>20-13-2 - Oprava mostu v km 21,025 trati Kladno - Kralupy nad Vltavou_VRN a DSPS</t>
  </si>
  <si>
    <t>20-13-2/01 - Oprava mostu v km 21,025 trati Kladno - Kralupy nad Vltavou_VRN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</si>
  <si>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</si>
  <si>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</si>
  <si>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</si>
  <si>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</si>
  <si>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</si>
  <si>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</si>
  <si>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</si>
  <si>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</si>
  <si>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</si>
  <si>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</si>
  <si>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</si>
  <si>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</si>
  <si>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</si>
  <si>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</si>
  <si>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</si>
  <si>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-1349345736</t>
  </si>
  <si>
    <t>VRN3</t>
  </si>
  <si>
    <t>Zařízení staveniště</t>
  </si>
  <si>
    <t>030001000</t>
  </si>
  <si>
    <t>-37899369</t>
  </si>
  <si>
    <t>Poznámka k položce:_x000D_
včetně pronájmů pozemků</t>
  </si>
  <si>
    <t>034002000</t>
  </si>
  <si>
    <t>Zabezpečení staveniště</t>
  </si>
  <si>
    <t>953546417</t>
  </si>
  <si>
    <t>Poznámka k položce:_x000D_
střežení pracoviště mimo pracovní dobu</t>
  </si>
  <si>
    <t>039002000</t>
  </si>
  <si>
    <t>Zrušení zařízení staveniště</t>
  </si>
  <si>
    <t>-1665621243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</si>
  <si>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</si>
  <si>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</si>
  <si>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</si>
  <si>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</si>
  <si>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</si>
  <si>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-265666004</t>
  </si>
  <si>
    <t>Poznámka k položce:_x000D_
rozbory odpadů</t>
  </si>
  <si>
    <t>043002000</t>
  </si>
  <si>
    <t>Zkoušky a ostatní měření</t>
  </si>
  <si>
    <t>2074111839</t>
  </si>
  <si>
    <t>Poznámka k položce:_x000D_
zkoušky pláně</t>
  </si>
  <si>
    <t>VRN6</t>
  </si>
  <si>
    <t>Územní vlivy</t>
  </si>
  <si>
    <t>062002000</t>
  </si>
  <si>
    <t>Ztížené dopravní podmínky</t>
  </si>
  <si>
    <t>588428988</t>
  </si>
  <si>
    <t>065002000</t>
  </si>
  <si>
    <t>Mimostaveništní doprava materiálů a mechanizace</t>
  </si>
  <si>
    <t>-96136693</t>
  </si>
  <si>
    <t>Poznámka k položce:_x000D_
přepravy, které nejsou zakalkulovány v rozpočtu</t>
  </si>
  <si>
    <t>VRN7</t>
  </si>
  <si>
    <t>Provozní vlivy</t>
  </si>
  <si>
    <t>079002000</t>
  </si>
  <si>
    <t>Ostatní provozní vlivy</t>
  </si>
  <si>
    <t>290850050</t>
  </si>
  <si>
    <t>VRN8</t>
  </si>
  <si>
    <t>Přesun stavebních kapacit</t>
  </si>
  <si>
    <t>081002000</t>
  </si>
  <si>
    <t>Doprava zaměstnanců</t>
  </si>
  <si>
    <t>-1464925621</t>
  </si>
  <si>
    <t>20-13-2/02 - Oprava mostu v km 21,025 trati Kladno - Kralupy nad Vltavou_DSPS</t>
  </si>
  <si>
    <t>012303000</t>
  </si>
  <si>
    <t>Geodetické práce po výstavbě</t>
  </si>
  <si>
    <t>302464090</t>
  </si>
  <si>
    <t>Poznámka k položce:_x000D_
DSPS 2x, vč.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</si>
</sst>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1"/>
      <c r="AQ5" s="21"/>
      <c r="AR5" s="19"/>
      <c r="BE5" s="26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1"/>
      <c r="AQ6" s="21"/>
      <c r="AR6" s="19"/>
      <c r="BE6" s="27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7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70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70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7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7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0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70"/>
      <c r="BS13" s="16" t="s">
        <v>6</v>
      </c>
    </row>
    <row r="14" spans="1:74" ht="12.75">
      <c r="B14" s="20"/>
      <c r="C14" s="21"/>
      <c r="D14" s="21"/>
      <c r="E14" s="275" t="s">
        <v>36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7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0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7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70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0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7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70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0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0"/>
    </row>
    <row r="23" spans="1:71" s="1" customFormat="1" ht="16.5" customHeight="1">
      <c r="B23" s="20"/>
      <c r="C23" s="21"/>
      <c r="D23" s="21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1"/>
      <c r="AP23" s="21"/>
      <c r="AQ23" s="21"/>
      <c r="AR23" s="19"/>
      <c r="BE23" s="27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0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70"/>
    </row>
    <row r="26" spans="1:71" s="2" customFormat="1" ht="25.9" customHeight="1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8">
        <f>ROUND(AG94,2)</f>
        <v>0</v>
      </c>
      <c r="AL26" s="279"/>
      <c r="AM26" s="279"/>
      <c r="AN26" s="279"/>
      <c r="AO26" s="279"/>
      <c r="AP26" s="36"/>
      <c r="AQ26" s="36"/>
      <c r="AR26" s="39"/>
      <c r="BE26" s="27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0" t="s">
        <v>46</v>
      </c>
      <c r="M28" s="280"/>
      <c r="N28" s="280"/>
      <c r="O28" s="280"/>
      <c r="P28" s="280"/>
      <c r="Q28" s="36"/>
      <c r="R28" s="36"/>
      <c r="S28" s="36"/>
      <c r="T28" s="36"/>
      <c r="U28" s="36"/>
      <c r="V28" s="36"/>
      <c r="W28" s="280" t="s">
        <v>47</v>
      </c>
      <c r="X28" s="280"/>
      <c r="Y28" s="280"/>
      <c r="Z28" s="280"/>
      <c r="AA28" s="280"/>
      <c r="AB28" s="280"/>
      <c r="AC28" s="280"/>
      <c r="AD28" s="280"/>
      <c r="AE28" s="280"/>
      <c r="AF28" s="36"/>
      <c r="AG28" s="36"/>
      <c r="AH28" s="36"/>
      <c r="AI28" s="36"/>
      <c r="AJ28" s="36"/>
      <c r="AK28" s="280" t="s">
        <v>48</v>
      </c>
      <c r="AL28" s="280"/>
      <c r="AM28" s="280"/>
      <c r="AN28" s="280"/>
      <c r="AO28" s="280"/>
      <c r="AP28" s="36"/>
      <c r="AQ28" s="36"/>
      <c r="AR28" s="39"/>
      <c r="BE28" s="270"/>
    </row>
    <row r="29" spans="1:71" s="3" customFormat="1" ht="14.45" customHeight="1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62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4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4">
        <f>ROUND(AV94, 2)</f>
        <v>0</v>
      </c>
      <c r="AL29" s="263"/>
      <c r="AM29" s="263"/>
      <c r="AN29" s="263"/>
      <c r="AO29" s="263"/>
      <c r="AP29" s="41"/>
      <c r="AQ29" s="41"/>
      <c r="AR29" s="42"/>
      <c r="BE29" s="271"/>
    </row>
    <row r="30" spans="1:71" s="3" customFormat="1" ht="14.45" customHeight="1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62">
        <v>0.15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4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4">
        <f>ROUND(AW94, 2)</f>
        <v>0</v>
      </c>
      <c r="AL30" s="263"/>
      <c r="AM30" s="263"/>
      <c r="AN30" s="263"/>
      <c r="AO30" s="263"/>
      <c r="AP30" s="41"/>
      <c r="AQ30" s="41"/>
      <c r="AR30" s="42"/>
      <c r="BE30" s="271"/>
    </row>
    <row r="31" spans="1:71" s="3" customFormat="1" ht="14.45" hidden="1" customHeight="1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62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4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4">
        <v>0</v>
      </c>
      <c r="AL31" s="263"/>
      <c r="AM31" s="263"/>
      <c r="AN31" s="263"/>
      <c r="AO31" s="263"/>
      <c r="AP31" s="41"/>
      <c r="AQ31" s="41"/>
      <c r="AR31" s="42"/>
      <c r="BE31" s="271"/>
    </row>
    <row r="32" spans="1:71" s="3" customFormat="1" ht="14.45" hidden="1" customHeight="1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62">
        <v>0.15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4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4">
        <v>0</v>
      </c>
      <c r="AL32" s="263"/>
      <c r="AM32" s="263"/>
      <c r="AN32" s="263"/>
      <c r="AO32" s="263"/>
      <c r="AP32" s="41"/>
      <c r="AQ32" s="41"/>
      <c r="AR32" s="42"/>
      <c r="BE32" s="271"/>
    </row>
    <row r="33" spans="1:57" s="3" customFormat="1" ht="14.45" hidden="1" customHeight="1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62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4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4">
        <v>0</v>
      </c>
      <c r="AL33" s="263"/>
      <c r="AM33" s="263"/>
      <c r="AN33" s="263"/>
      <c r="AO33" s="263"/>
      <c r="AP33" s="41"/>
      <c r="AQ33" s="41"/>
      <c r="AR33" s="42"/>
      <c r="BE33" s="27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0"/>
    </row>
    <row r="35" spans="1:57" s="2" customFormat="1" ht="25.9" customHeight="1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68" t="s">
        <v>57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5">
        <f>SUM(AK26:AK33)</f>
        <v>0</v>
      </c>
      <c r="AL35" s="266"/>
      <c r="AM35" s="266"/>
      <c r="AN35" s="266"/>
      <c r="AO35" s="26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20-13a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5" t="str">
        <f>K6</f>
        <v>Oprava mostu v km 21,025 trati Kladno - Kralupy nad Vltavou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V polích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97" t="str">
        <f>IF(AN8= "","",AN8)</f>
        <v>19. 2. 2021</v>
      </c>
      <c r="AN87" s="29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304" t="str">
        <f>IF(E17="","",E17)</f>
        <v>TOP CON SERVIS s.r.o.</v>
      </c>
      <c r="AN89" s="305"/>
      <c r="AO89" s="305"/>
      <c r="AP89" s="305"/>
      <c r="AQ89" s="36"/>
      <c r="AR89" s="39"/>
      <c r="AS89" s="298" t="s">
        <v>65</v>
      </c>
      <c r="AT89" s="29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304" t="str">
        <f>IF(E20="","",E20)</f>
        <v xml:space="preserve"> </v>
      </c>
      <c r="AN90" s="305"/>
      <c r="AO90" s="305"/>
      <c r="AP90" s="305"/>
      <c r="AQ90" s="36"/>
      <c r="AR90" s="39"/>
      <c r="AS90" s="300"/>
      <c r="AT90" s="30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2"/>
      <c r="AT91" s="30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0" t="s">
        <v>66</v>
      </c>
      <c r="D92" s="291"/>
      <c r="E92" s="291"/>
      <c r="F92" s="291"/>
      <c r="G92" s="291"/>
      <c r="H92" s="73"/>
      <c r="I92" s="293" t="s">
        <v>67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2" t="s">
        <v>68</v>
      </c>
      <c r="AH92" s="291"/>
      <c r="AI92" s="291"/>
      <c r="AJ92" s="291"/>
      <c r="AK92" s="291"/>
      <c r="AL92" s="291"/>
      <c r="AM92" s="291"/>
      <c r="AN92" s="293" t="s">
        <v>69</v>
      </c>
      <c r="AO92" s="291"/>
      <c r="AP92" s="294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ROUND(AG95+AG98,2)</f>
        <v>0</v>
      </c>
      <c r="AH94" s="284"/>
      <c r="AI94" s="284"/>
      <c r="AJ94" s="284"/>
      <c r="AK94" s="284"/>
      <c r="AL94" s="284"/>
      <c r="AM94" s="284"/>
      <c r="AN94" s="285">
        <f t="shared" ref="AN94:AN100" si="0">SUM(AG94,AT94)</f>
        <v>0</v>
      </c>
      <c r="AO94" s="285"/>
      <c r="AP94" s="285"/>
      <c r="AQ94" s="85" t="s">
        <v>1</v>
      </c>
      <c r="AR94" s="86"/>
      <c r="AS94" s="87">
        <f>ROUND(AS95+AS98,2)</f>
        <v>0</v>
      </c>
      <c r="AT94" s="88">
        <f t="shared" ref="AT94:AT100" si="1">ROUND(SUM(AV94:AW94),2)</f>
        <v>0</v>
      </c>
      <c r="AU94" s="89">
        <f>ROUND(AU95+AU98,5)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ROUND(AZ95+AZ98,2)</f>
        <v>0</v>
      </c>
      <c r="BA94" s="88">
        <f>ROUND(BA95+BA98,2)</f>
        <v>0</v>
      </c>
      <c r="BB94" s="88">
        <f>ROUND(BB95+BB98,2)</f>
        <v>0</v>
      </c>
      <c r="BC94" s="88">
        <f>ROUND(BC95+BC98,2)</f>
        <v>0</v>
      </c>
      <c r="BD94" s="90">
        <f>ROUND(BD95+BD98,2)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37.5" customHeight="1">
      <c r="B95" s="93"/>
      <c r="C95" s="94"/>
      <c r="D95" s="289" t="s">
        <v>89</v>
      </c>
      <c r="E95" s="289"/>
      <c r="F95" s="289"/>
      <c r="G95" s="289"/>
      <c r="H95" s="289"/>
      <c r="I95" s="95"/>
      <c r="J95" s="289" t="s">
        <v>90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6">
        <f>ROUND(SUM(AG96:AG97),2)</f>
        <v>0</v>
      </c>
      <c r="AH95" s="287"/>
      <c r="AI95" s="287"/>
      <c r="AJ95" s="287"/>
      <c r="AK95" s="287"/>
      <c r="AL95" s="287"/>
      <c r="AM95" s="287"/>
      <c r="AN95" s="288">
        <f t="shared" si="0"/>
        <v>0</v>
      </c>
      <c r="AO95" s="287"/>
      <c r="AP95" s="287"/>
      <c r="AQ95" s="96" t="s">
        <v>91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84</v>
      </c>
      <c r="BT95" s="102" t="s">
        <v>92</v>
      </c>
      <c r="BU95" s="102" t="s">
        <v>86</v>
      </c>
      <c r="BV95" s="102" t="s">
        <v>87</v>
      </c>
      <c r="BW95" s="102" t="s">
        <v>93</v>
      </c>
      <c r="BX95" s="102" t="s">
        <v>5</v>
      </c>
      <c r="CL95" s="102" t="s">
        <v>19</v>
      </c>
      <c r="CM95" s="102" t="s">
        <v>94</v>
      </c>
    </row>
    <row r="96" spans="1:91" s="4" customFormat="1" ht="23.25" customHeight="1">
      <c r="A96" s="103" t="s">
        <v>95</v>
      </c>
      <c r="B96" s="58"/>
      <c r="C96" s="104"/>
      <c r="D96" s="104"/>
      <c r="E96" s="283" t="s">
        <v>96</v>
      </c>
      <c r="F96" s="283"/>
      <c r="G96" s="283"/>
      <c r="H96" s="283"/>
      <c r="I96" s="283"/>
      <c r="J96" s="104"/>
      <c r="K96" s="283" t="s">
        <v>97</v>
      </c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/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1">
        <f>'20-13-1-01 - Oprava mostu...'!J32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105" t="s">
        <v>98</v>
      </c>
      <c r="AR96" s="60"/>
      <c r="AS96" s="106">
        <v>0</v>
      </c>
      <c r="AT96" s="107">
        <f t="shared" si="1"/>
        <v>0</v>
      </c>
      <c r="AU96" s="108">
        <f>'20-13-1-01 - Oprava mostu...'!P136</f>
        <v>0</v>
      </c>
      <c r="AV96" s="107">
        <f>'20-13-1-01 - Oprava mostu...'!J35</f>
        <v>0</v>
      </c>
      <c r="AW96" s="107">
        <f>'20-13-1-01 - Oprava mostu...'!J36</f>
        <v>0</v>
      </c>
      <c r="AX96" s="107">
        <f>'20-13-1-01 - Oprava mostu...'!J37</f>
        <v>0</v>
      </c>
      <c r="AY96" s="107">
        <f>'20-13-1-01 - Oprava mostu...'!J38</f>
        <v>0</v>
      </c>
      <c r="AZ96" s="107">
        <f>'20-13-1-01 - Oprava mostu...'!F35</f>
        <v>0</v>
      </c>
      <c r="BA96" s="107">
        <f>'20-13-1-01 - Oprava mostu...'!F36</f>
        <v>0</v>
      </c>
      <c r="BB96" s="107">
        <f>'20-13-1-01 - Oprava mostu...'!F37</f>
        <v>0</v>
      </c>
      <c r="BC96" s="107">
        <f>'20-13-1-01 - Oprava mostu...'!F38</f>
        <v>0</v>
      </c>
      <c r="BD96" s="109">
        <f>'20-13-1-01 - Oprava mostu...'!F39</f>
        <v>0</v>
      </c>
      <c r="BT96" s="110" t="s">
        <v>94</v>
      </c>
      <c r="BV96" s="110" t="s">
        <v>87</v>
      </c>
      <c r="BW96" s="110" t="s">
        <v>99</v>
      </c>
      <c r="BX96" s="110" t="s">
        <v>93</v>
      </c>
      <c r="CL96" s="110" t="s">
        <v>19</v>
      </c>
    </row>
    <row r="97" spans="1:91" s="4" customFormat="1" ht="23.25" customHeight="1">
      <c r="A97" s="103" t="s">
        <v>95</v>
      </c>
      <c r="B97" s="58"/>
      <c r="C97" s="104"/>
      <c r="D97" s="104"/>
      <c r="E97" s="283" t="s">
        <v>100</v>
      </c>
      <c r="F97" s="283"/>
      <c r="G97" s="283"/>
      <c r="H97" s="283"/>
      <c r="I97" s="283"/>
      <c r="J97" s="104"/>
      <c r="K97" s="283" t="s">
        <v>101</v>
      </c>
      <c r="L97" s="283"/>
      <c r="M97" s="283"/>
      <c r="N97" s="283"/>
      <c r="O97" s="283"/>
      <c r="P97" s="283"/>
      <c r="Q97" s="283"/>
      <c r="R97" s="283"/>
      <c r="S97" s="283"/>
      <c r="T97" s="283"/>
      <c r="U97" s="283"/>
      <c r="V97" s="283"/>
      <c r="W97" s="283"/>
      <c r="X97" s="283"/>
      <c r="Y97" s="283"/>
      <c r="Z97" s="283"/>
      <c r="AA97" s="283"/>
      <c r="AB97" s="283"/>
      <c r="AC97" s="283"/>
      <c r="AD97" s="283"/>
      <c r="AE97" s="283"/>
      <c r="AF97" s="283"/>
      <c r="AG97" s="281">
        <f>'20-13-1-02 - Oprava mostu...'!J32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105" t="s">
        <v>98</v>
      </c>
      <c r="AR97" s="60"/>
      <c r="AS97" s="106">
        <v>0</v>
      </c>
      <c r="AT97" s="107">
        <f t="shared" si="1"/>
        <v>0</v>
      </c>
      <c r="AU97" s="108">
        <f>'20-13-1-02 - Oprava mostu...'!P124</f>
        <v>0</v>
      </c>
      <c r="AV97" s="107">
        <f>'20-13-1-02 - Oprava mostu...'!J35</f>
        <v>0</v>
      </c>
      <c r="AW97" s="107">
        <f>'20-13-1-02 - Oprava mostu...'!J36</f>
        <v>0</v>
      </c>
      <c r="AX97" s="107">
        <f>'20-13-1-02 - Oprava mostu...'!J37</f>
        <v>0</v>
      </c>
      <c r="AY97" s="107">
        <f>'20-13-1-02 - Oprava mostu...'!J38</f>
        <v>0</v>
      </c>
      <c r="AZ97" s="107">
        <f>'20-13-1-02 - Oprava mostu...'!F35</f>
        <v>0</v>
      </c>
      <c r="BA97" s="107">
        <f>'20-13-1-02 - Oprava mostu...'!F36</f>
        <v>0</v>
      </c>
      <c r="BB97" s="107">
        <f>'20-13-1-02 - Oprava mostu...'!F37</f>
        <v>0</v>
      </c>
      <c r="BC97" s="107">
        <f>'20-13-1-02 - Oprava mostu...'!F38</f>
        <v>0</v>
      </c>
      <c r="BD97" s="109">
        <f>'20-13-1-02 - Oprava mostu...'!F39</f>
        <v>0</v>
      </c>
      <c r="BT97" s="110" t="s">
        <v>94</v>
      </c>
      <c r="BV97" s="110" t="s">
        <v>87</v>
      </c>
      <c r="BW97" s="110" t="s">
        <v>102</v>
      </c>
      <c r="BX97" s="110" t="s">
        <v>93</v>
      </c>
      <c r="CL97" s="110" t="s">
        <v>19</v>
      </c>
    </row>
    <row r="98" spans="1:91" s="7" customFormat="1" ht="37.5" customHeight="1">
      <c r="B98" s="93"/>
      <c r="C98" s="94"/>
      <c r="D98" s="289" t="s">
        <v>103</v>
      </c>
      <c r="E98" s="289"/>
      <c r="F98" s="289"/>
      <c r="G98" s="289"/>
      <c r="H98" s="289"/>
      <c r="I98" s="95"/>
      <c r="J98" s="289" t="s">
        <v>104</v>
      </c>
      <c r="K98" s="289"/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6">
        <f>ROUND(SUM(AG99:AG100),2)</f>
        <v>0</v>
      </c>
      <c r="AH98" s="287"/>
      <c r="AI98" s="287"/>
      <c r="AJ98" s="287"/>
      <c r="AK98" s="287"/>
      <c r="AL98" s="287"/>
      <c r="AM98" s="287"/>
      <c r="AN98" s="288">
        <f t="shared" si="0"/>
        <v>0</v>
      </c>
      <c r="AO98" s="287"/>
      <c r="AP98" s="287"/>
      <c r="AQ98" s="96" t="s">
        <v>105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84</v>
      </c>
      <c r="BT98" s="102" t="s">
        <v>92</v>
      </c>
      <c r="BU98" s="102" t="s">
        <v>86</v>
      </c>
      <c r="BV98" s="102" t="s">
        <v>87</v>
      </c>
      <c r="BW98" s="102" t="s">
        <v>106</v>
      </c>
      <c r="BX98" s="102" t="s">
        <v>5</v>
      </c>
      <c r="CL98" s="102" t="s">
        <v>19</v>
      </c>
      <c r="CM98" s="102" t="s">
        <v>94</v>
      </c>
    </row>
    <row r="99" spans="1:91" s="4" customFormat="1" ht="23.25" customHeight="1">
      <c r="A99" s="103" t="s">
        <v>95</v>
      </c>
      <c r="B99" s="58"/>
      <c r="C99" s="104"/>
      <c r="D99" s="104"/>
      <c r="E99" s="283" t="s">
        <v>107</v>
      </c>
      <c r="F99" s="283"/>
      <c r="G99" s="283"/>
      <c r="H99" s="283"/>
      <c r="I99" s="283"/>
      <c r="J99" s="104"/>
      <c r="K99" s="283" t="s">
        <v>108</v>
      </c>
      <c r="L99" s="283"/>
      <c r="M99" s="283"/>
      <c r="N99" s="283"/>
      <c r="O99" s="283"/>
      <c r="P99" s="283"/>
      <c r="Q99" s="283"/>
      <c r="R99" s="283"/>
      <c r="S99" s="283"/>
      <c r="T99" s="283"/>
      <c r="U99" s="283"/>
      <c r="V99" s="283"/>
      <c r="W99" s="283"/>
      <c r="X99" s="283"/>
      <c r="Y99" s="283"/>
      <c r="Z99" s="283"/>
      <c r="AA99" s="283"/>
      <c r="AB99" s="283"/>
      <c r="AC99" s="283"/>
      <c r="AD99" s="283"/>
      <c r="AE99" s="283"/>
      <c r="AF99" s="283"/>
      <c r="AG99" s="281">
        <f>'20-13-2-01 - Oprava mostu...'!J32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105" t="s">
        <v>98</v>
      </c>
      <c r="AR99" s="60"/>
      <c r="AS99" s="106">
        <v>0</v>
      </c>
      <c r="AT99" s="107">
        <f t="shared" si="1"/>
        <v>0</v>
      </c>
      <c r="AU99" s="108">
        <f>'20-13-2-01 - Oprava mostu...'!P126</f>
        <v>0</v>
      </c>
      <c r="AV99" s="107">
        <f>'20-13-2-01 - Oprava mostu...'!J35</f>
        <v>0</v>
      </c>
      <c r="AW99" s="107">
        <f>'20-13-2-01 - Oprava mostu...'!J36</f>
        <v>0</v>
      </c>
      <c r="AX99" s="107">
        <f>'20-13-2-01 - Oprava mostu...'!J37</f>
        <v>0</v>
      </c>
      <c r="AY99" s="107">
        <f>'20-13-2-01 - Oprava mostu...'!J38</f>
        <v>0</v>
      </c>
      <c r="AZ99" s="107">
        <f>'20-13-2-01 - Oprava mostu...'!F35</f>
        <v>0</v>
      </c>
      <c r="BA99" s="107">
        <f>'20-13-2-01 - Oprava mostu...'!F36</f>
        <v>0</v>
      </c>
      <c r="BB99" s="107">
        <f>'20-13-2-01 - Oprava mostu...'!F37</f>
        <v>0</v>
      </c>
      <c r="BC99" s="107">
        <f>'20-13-2-01 - Oprava mostu...'!F38</f>
        <v>0</v>
      </c>
      <c r="BD99" s="109">
        <f>'20-13-2-01 - Oprava mostu...'!F39</f>
        <v>0</v>
      </c>
      <c r="BT99" s="110" t="s">
        <v>94</v>
      </c>
      <c r="BV99" s="110" t="s">
        <v>87</v>
      </c>
      <c r="BW99" s="110" t="s">
        <v>109</v>
      </c>
      <c r="BX99" s="110" t="s">
        <v>106</v>
      </c>
      <c r="CL99" s="110" t="s">
        <v>19</v>
      </c>
    </row>
    <row r="100" spans="1:91" s="4" customFormat="1" ht="23.25" customHeight="1">
      <c r="A100" s="103" t="s">
        <v>95</v>
      </c>
      <c r="B100" s="58"/>
      <c r="C100" s="104"/>
      <c r="D100" s="104"/>
      <c r="E100" s="283" t="s">
        <v>110</v>
      </c>
      <c r="F100" s="283"/>
      <c r="G100" s="283"/>
      <c r="H100" s="283"/>
      <c r="I100" s="283"/>
      <c r="J100" s="104"/>
      <c r="K100" s="283" t="s">
        <v>111</v>
      </c>
      <c r="L100" s="283"/>
      <c r="M100" s="283"/>
      <c r="N100" s="283"/>
      <c r="O100" s="283"/>
      <c r="P100" s="283"/>
      <c r="Q100" s="283"/>
      <c r="R100" s="283"/>
      <c r="S100" s="283"/>
      <c r="T100" s="283"/>
      <c r="U100" s="283"/>
      <c r="V100" s="283"/>
      <c r="W100" s="283"/>
      <c r="X100" s="283"/>
      <c r="Y100" s="283"/>
      <c r="Z100" s="283"/>
      <c r="AA100" s="283"/>
      <c r="AB100" s="283"/>
      <c r="AC100" s="283"/>
      <c r="AD100" s="283"/>
      <c r="AE100" s="283"/>
      <c r="AF100" s="283"/>
      <c r="AG100" s="281">
        <f>'20-13-2-02 - Oprava mostu...'!J32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105" t="s">
        <v>98</v>
      </c>
      <c r="AR100" s="60"/>
      <c r="AS100" s="111">
        <v>0</v>
      </c>
      <c r="AT100" s="112">
        <f t="shared" si="1"/>
        <v>0</v>
      </c>
      <c r="AU100" s="113">
        <f>'20-13-2-02 - Oprava mostu...'!P121</f>
        <v>0</v>
      </c>
      <c r="AV100" s="112">
        <f>'20-13-2-02 - Oprava mostu...'!J35</f>
        <v>0</v>
      </c>
      <c r="AW100" s="112">
        <f>'20-13-2-02 - Oprava mostu...'!J36</f>
        <v>0</v>
      </c>
      <c r="AX100" s="112">
        <f>'20-13-2-02 - Oprava mostu...'!J37</f>
        <v>0</v>
      </c>
      <c r="AY100" s="112">
        <f>'20-13-2-02 - Oprava mostu...'!J38</f>
        <v>0</v>
      </c>
      <c r="AZ100" s="112">
        <f>'20-13-2-02 - Oprava mostu...'!F35</f>
        <v>0</v>
      </c>
      <c r="BA100" s="112">
        <f>'20-13-2-02 - Oprava mostu...'!F36</f>
        <v>0</v>
      </c>
      <c r="BB100" s="112">
        <f>'20-13-2-02 - Oprava mostu...'!F37</f>
        <v>0</v>
      </c>
      <c r="BC100" s="112">
        <f>'20-13-2-02 - Oprava mostu...'!F38</f>
        <v>0</v>
      </c>
      <c r="BD100" s="114">
        <f>'20-13-2-02 - Oprava mostu...'!F39</f>
        <v>0</v>
      </c>
      <c r="BT100" s="110" t="s">
        <v>94</v>
      </c>
      <c r="BV100" s="110" t="s">
        <v>87</v>
      </c>
      <c r="BW100" s="110" t="s">
        <v>112</v>
      </c>
      <c r="BX100" s="110" t="s">
        <v>106</v>
      </c>
      <c r="CL100" s="110" t="s">
        <v>19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LNW9ZCsK6Zccl+esgqej4JUQ8XWSbVmXwx62NIVjaM9u3wKaBNi3TUeVQGq6HdlxWyjz0WZPOS/K6jpRmxYZcg==" saltValue="vQo8dQNQNBGERKYb7kgIup/WYScfgalnI9Eiwy7fdXI+a1zFI+XYNBVs/HNOx65sotvKBLVxx/kaul1CeGg2Lw==" spinCount="100000" sheet="1" objects="1" scenarios="1" formatColumns="0" formatRows="0"/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20-13-1-01 - Oprava mostu...'!C2" display="/"/>
    <hyperlink ref="A97" location="'20-13-1-02 - Oprava mostu...'!C2" display="/"/>
    <hyperlink ref="A99" location="'20-13-2-01 - Oprava mostu...'!C2" display="/"/>
    <hyperlink ref="A100" location="'20-13-2-02 - Oprava most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topLeftCell="A133" workbookViewId="0">
      <selection activeCell="I139" sqref="I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21,025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114</v>
      </c>
      <c r="L8" s="19"/>
    </row>
    <row r="9" spans="1:46" s="2" customFormat="1" ht="23.25" customHeight="1">
      <c r="A9" s="34"/>
      <c r="B9" s="39"/>
      <c r="C9" s="34"/>
      <c r="D9" s="34"/>
      <c r="E9" s="309" t="s">
        <v>115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117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ROUND(J136,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ROUND((SUM(BE136:BE264)),  2)</f>
        <v>0</v>
      </c>
      <c r="G35" s="34"/>
      <c r="H35" s="34"/>
      <c r="I35" s="132">
        <v>0.21</v>
      </c>
      <c r="J35" s="131">
        <f>ROUND(((SUM(BE136:BE264))*I35),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ROUND((SUM(BF136:BF264)),  2)</f>
        <v>0</v>
      </c>
      <c r="G36" s="34"/>
      <c r="H36" s="34"/>
      <c r="I36" s="132">
        <v>0.15</v>
      </c>
      <c r="J36" s="131">
        <f>ROUND(((SUM(BF136:BF264))*I36),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ROUND((SUM(BG136:BG264)),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ROUND((SUM(BH136:BH264)),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ROUND((SUM(BI136:BI264)),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21,025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115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20-13-1/01 - Oprava mostu v km 21,025 trati Kladno - Kralupy nad Vltavou_Most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V polích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J136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>
      <c r="B98" s="155"/>
      <c r="C98" s="156"/>
      <c r="D98" s="157" t="s">
        <v>123</v>
      </c>
      <c r="E98" s="158"/>
      <c r="F98" s="158"/>
      <c r="G98" s="158"/>
      <c r="H98" s="158"/>
      <c r="I98" s="158"/>
      <c r="J98" s="159">
        <f>J137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124</v>
      </c>
      <c r="E99" s="163"/>
      <c r="F99" s="163"/>
      <c r="G99" s="163"/>
      <c r="H99" s="163"/>
      <c r="I99" s="163"/>
      <c r="J99" s="164">
        <f>J138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125</v>
      </c>
      <c r="E100" s="163"/>
      <c r="F100" s="163"/>
      <c r="G100" s="163"/>
      <c r="H100" s="163"/>
      <c r="I100" s="163"/>
      <c r="J100" s="164">
        <f>J154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126</v>
      </c>
      <c r="E101" s="163"/>
      <c r="F101" s="163"/>
      <c r="G101" s="163"/>
      <c r="H101" s="163"/>
      <c r="I101" s="163"/>
      <c r="J101" s="164">
        <f>J165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127</v>
      </c>
      <c r="E102" s="163"/>
      <c r="F102" s="163"/>
      <c r="G102" s="163"/>
      <c r="H102" s="163"/>
      <c r="I102" s="163"/>
      <c r="J102" s="164">
        <f>J178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128</v>
      </c>
      <c r="E103" s="163"/>
      <c r="F103" s="163"/>
      <c r="G103" s="163"/>
      <c r="H103" s="163"/>
      <c r="I103" s="163"/>
      <c r="J103" s="164">
        <f>J184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129</v>
      </c>
      <c r="E104" s="163"/>
      <c r="F104" s="163"/>
      <c r="G104" s="163"/>
      <c r="H104" s="163"/>
      <c r="I104" s="163"/>
      <c r="J104" s="164">
        <f>J188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130</v>
      </c>
      <c r="E105" s="163"/>
      <c r="F105" s="163"/>
      <c r="G105" s="163"/>
      <c r="H105" s="163"/>
      <c r="I105" s="163"/>
      <c r="J105" s="164">
        <f>J196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131</v>
      </c>
      <c r="E106" s="163"/>
      <c r="F106" s="163"/>
      <c r="G106" s="163"/>
      <c r="H106" s="163"/>
      <c r="I106" s="163"/>
      <c r="J106" s="164">
        <f>J219</f>
        <v>0</v>
      </c>
      <c r="K106" s="104"/>
      <c r="L106" s="165"/>
    </row>
    <row r="107" spans="1:47" s="10" customFormat="1" ht="19.899999999999999" customHeight="1">
      <c r="B107" s="161"/>
      <c r="C107" s="104"/>
      <c r="D107" s="162" t="s">
        <v>132</v>
      </c>
      <c r="E107" s="163"/>
      <c r="F107" s="163"/>
      <c r="G107" s="163"/>
      <c r="H107" s="163"/>
      <c r="I107" s="163"/>
      <c r="J107" s="164">
        <f>J227</f>
        <v>0</v>
      </c>
      <c r="K107" s="104"/>
      <c r="L107" s="165"/>
    </row>
    <row r="108" spans="1:47" s="9" customFormat="1" ht="24.95" customHeight="1">
      <c r="B108" s="155"/>
      <c r="C108" s="156"/>
      <c r="D108" s="157" t="s">
        <v>133</v>
      </c>
      <c r="E108" s="158"/>
      <c r="F108" s="158"/>
      <c r="G108" s="158"/>
      <c r="H108" s="158"/>
      <c r="I108" s="158"/>
      <c r="J108" s="159">
        <f>J229</f>
        <v>0</v>
      </c>
      <c r="K108" s="156"/>
      <c r="L108" s="160"/>
    </row>
    <row r="109" spans="1:47" s="10" customFormat="1" ht="19.899999999999999" customHeight="1">
      <c r="B109" s="161"/>
      <c r="C109" s="104"/>
      <c r="D109" s="162" t="s">
        <v>134</v>
      </c>
      <c r="E109" s="163"/>
      <c r="F109" s="163"/>
      <c r="G109" s="163"/>
      <c r="H109" s="163"/>
      <c r="I109" s="163"/>
      <c r="J109" s="164">
        <f>J230</f>
        <v>0</v>
      </c>
      <c r="K109" s="104"/>
      <c r="L109" s="165"/>
    </row>
    <row r="110" spans="1:47" s="10" customFormat="1" ht="19.899999999999999" customHeight="1">
      <c r="B110" s="161"/>
      <c r="C110" s="104"/>
      <c r="D110" s="162" t="s">
        <v>135</v>
      </c>
      <c r="E110" s="163"/>
      <c r="F110" s="163"/>
      <c r="G110" s="163"/>
      <c r="H110" s="163"/>
      <c r="I110" s="163"/>
      <c r="J110" s="164">
        <f>J247</f>
        <v>0</v>
      </c>
      <c r="K110" s="104"/>
      <c r="L110" s="165"/>
    </row>
    <row r="111" spans="1:47" s="10" customFormat="1" ht="19.899999999999999" customHeight="1">
      <c r="B111" s="161"/>
      <c r="C111" s="104"/>
      <c r="D111" s="162" t="s">
        <v>136</v>
      </c>
      <c r="E111" s="163"/>
      <c r="F111" s="163"/>
      <c r="G111" s="163"/>
      <c r="H111" s="163"/>
      <c r="I111" s="163"/>
      <c r="J111" s="164">
        <f>J251</f>
        <v>0</v>
      </c>
      <c r="K111" s="104"/>
      <c r="L111" s="165"/>
    </row>
    <row r="112" spans="1:47" s="9" customFormat="1" ht="24.95" customHeight="1">
      <c r="B112" s="155"/>
      <c r="C112" s="156"/>
      <c r="D112" s="157" t="s">
        <v>137</v>
      </c>
      <c r="E112" s="158"/>
      <c r="F112" s="158"/>
      <c r="G112" s="158"/>
      <c r="H112" s="158"/>
      <c r="I112" s="158"/>
      <c r="J112" s="159">
        <f>J255</f>
        <v>0</v>
      </c>
      <c r="K112" s="156"/>
      <c r="L112" s="160"/>
    </row>
    <row r="113" spans="1:31" s="10" customFormat="1" ht="19.899999999999999" customHeight="1">
      <c r="B113" s="161"/>
      <c r="C113" s="104"/>
      <c r="D113" s="162" t="s">
        <v>138</v>
      </c>
      <c r="E113" s="163"/>
      <c r="F113" s="163"/>
      <c r="G113" s="163"/>
      <c r="H113" s="163"/>
      <c r="I113" s="163"/>
      <c r="J113" s="164">
        <f>J256</f>
        <v>0</v>
      </c>
      <c r="K113" s="104"/>
      <c r="L113" s="165"/>
    </row>
    <row r="114" spans="1:31" s="10" customFormat="1" ht="19.899999999999999" customHeight="1">
      <c r="B114" s="161"/>
      <c r="C114" s="104"/>
      <c r="D114" s="162" t="s">
        <v>139</v>
      </c>
      <c r="E114" s="163"/>
      <c r="F114" s="163"/>
      <c r="G114" s="163"/>
      <c r="H114" s="163"/>
      <c r="I114" s="163"/>
      <c r="J114" s="164">
        <f>J259</f>
        <v>0</v>
      </c>
      <c r="K114" s="104"/>
      <c r="L114" s="165"/>
    </row>
    <row r="115" spans="1:31" s="2" customFormat="1" ht="21.7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pans="1:31" s="2" customFormat="1" ht="6.95" customHeight="1">
      <c r="A120" s="34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4.95" customHeight="1">
      <c r="A121" s="34"/>
      <c r="B121" s="35"/>
      <c r="C121" s="22" t="s">
        <v>140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8" t="s">
        <v>16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307" t="str">
        <f>E7</f>
        <v>Oprava mostu v km 21,025 trati Kladno - Kralupy nad Vltavou</v>
      </c>
      <c r="F124" s="308"/>
      <c r="G124" s="308"/>
      <c r="H124" s="308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1" customFormat="1" ht="12" customHeight="1">
      <c r="B125" s="20"/>
      <c r="C125" s="28" t="s">
        <v>114</v>
      </c>
      <c r="D125" s="21"/>
      <c r="E125" s="21"/>
      <c r="F125" s="21"/>
      <c r="G125" s="21"/>
      <c r="H125" s="21"/>
      <c r="I125" s="21"/>
      <c r="J125" s="21"/>
      <c r="K125" s="21"/>
      <c r="L125" s="19"/>
    </row>
    <row r="126" spans="1:31" s="2" customFormat="1" ht="23.25" customHeight="1">
      <c r="A126" s="34"/>
      <c r="B126" s="35"/>
      <c r="C126" s="36"/>
      <c r="D126" s="36"/>
      <c r="E126" s="307" t="s">
        <v>115</v>
      </c>
      <c r="F126" s="306"/>
      <c r="G126" s="306"/>
      <c r="H126" s="30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8" t="s">
        <v>116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30" customHeight="1">
      <c r="A128" s="34"/>
      <c r="B128" s="35"/>
      <c r="C128" s="36"/>
      <c r="D128" s="36"/>
      <c r="E128" s="295" t="str">
        <f>E11</f>
        <v>20-13-1/01 - Oprava mostu v km 21,025 trati Kladno - Kralupy nad Vltavou_Most</v>
      </c>
      <c r="F128" s="306"/>
      <c r="G128" s="306"/>
      <c r="H128" s="30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8" t="s">
        <v>21</v>
      </c>
      <c r="D130" s="36"/>
      <c r="E130" s="36"/>
      <c r="F130" s="26" t="str">
        <f>F14</f>
        <v>V polích</v>
      </c>
      <c r="G130" s="36"/>
      <c r="H130" s="36"/>
      <c r="I130" s="28" t="s">
        <v>23</v>
      </c>
      <c r="J130" s="66" t="str">
        <f>IF(J14="","",J14)</f>
        <v>19. 2. 2021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25.7" customHeight="1">
      <c r="A132" s="34"/>
      <c r="B132" s="35"/>
      <c r="C132" s="28" t="s">
        <v>29</v>
      </c>
      <c r="D132" s="36"/>
      <c r="E132" s="36"/>
      <c r="F132" s="26" t="str">
        <f>E17</f>
        <v>Správa železnic, státní organizace</v>
      </c>
      <c r="G132" s="36"/>
      <c r="H132" s="36"/>
      <c r="I132" s="28" t="s">
        <v>37</v>
      </c>
      <c r="J132" s="32" t="str">
        <f>E23</f>
        <v>TOP CON SERVIS s.r.o.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8" t="s">
        <v>35</v>
      </c>
      <c r="D133" s="36"/>
      <c r="E133" s="36"/>
      <c r="F133" s="26" t="str">
        <f>IF(E20="","",E20)</f>
        <v>Vyplň údaj</v>
      </c>
      <c r="G133" s="36"/>
      <c r="H133" s="36"/>
      <c r="I133" s="28" t="s">
        <v>42</v>
      </c>
      <c r="J133" s="32" t="str">
        <f>E26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0.3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11" customFormat="1" ht="29.25" customHeight="1">
      <c r="A135" s="166"/>
      <c r="B135" s="167"/>
      <c r="C135" s="168" t="s">
        <v>141</v>
      </c>
      <c r="D135" s="169" t="s">
        <v>70</v>
      </c>
      <c r="E135" s="169" t="s">
        <v>66</v>
      </c>
      <c r="F135" s="169" t="s">
        <v>67</v>
      </c>
      <c r="G135" s="169" t="s">
        <v>142</v>
      </c>
      <c r="H135" s="169" t="s">
        <v>143</v>
      </c>
      <c r="I135" s="169" t="s">
        <v>144</v>
      </c>
      <c r="J135" s="169" t="s">
        <v>120</v>
      </c>
      <c r="K135" s="170" t="s">
        <v>145</v>
      </c>
      <c r="L135" s="171"/>
      <c r="M135" s="75" t="s">
        <v>1</v>
      </c>
      <c r="N135" s="76" t="s">
        <v>49</v>
      </c>
      <c r="O135" s="76" t="s">
        <v>146</v>
      </c>
      <c r="P135" s="76" t="s">
        <v>147</v>
      </c>
      <c r="Q135" s="76" t="s">
        <v>148</v>
      </c>
      <c r="R135" s="76" t="s">
        <v>149</v>
      </c>
      <c r="S135" s="76" t="s">
        <v>150</v>
      </c>
      <c r="T135" s="77" t="s">
        <v>151</v>
      </c>
      <c r="U135" s="166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/>
    </row>
    <row r="136" spans="1:65" s="2" customFormat="1" ht="22.9" customHeight="1">
      <c r="A136" s="34"/>
      <c r="B136" s="35"/>
      <c r="C136" s="82" t="s">
        <v>152</v>
      </c>
      <c r="D136" s="36"/>
      <c r="E136" s="36"/>
      <c r="F136" s="36"/>
      <c r="G136" s="36"/>
      <c r="H136" s="36"/>
      <c r="I136" s="36"/>
      <c r="J136" s="172">
        <f>BK136</f>
        <v>0</v>
      </c>
      <c r="K136" s="36"/>
      <c r="L136" s="39"/>
      <c r="M136" s="78"/>
      <c r="N136" s="173"/>
      <c r="O136" s="79"/>
      <c r="P136" s="174">
        <f>P137+P229+P255</f>
        <v>0</v>
      </c>
      <c r="Q136" s="79"/>
      <c r="R136" s="174">
        <f>R137+R229+R255</f>
        <v>195.76264095999997</v>
      </c>
      <c r="S136" s="79"/>
      <c r="T136" s="175">
        <f>T137+T229+T255</f>
        <v>114.99255450000001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84</v>
      </c>
      <c r="AU136" s="16" t="s">
        <v>122</v>
      </c>
      <c r="BK136" s="176">
        <f>BK137+BK229+BK255</f>
        <v>0</v>
      </c>
    </row>
    <row r="137" spans="1:65" s="12" customFormat="1" ht="25.9" customHeight="1">
      <c r="B137" s="177"/>
      <c r="C137" s="178"/>
      <c r="D137" s="179" t="s">
        <v>84</v>
      </c>
      <c r="E137" s="180" t="s">
        <v>153</v>
      </c>
      <c r="F137" s="180" t="s">
        <v>154</v>
      </c>
      <c r="G137" s="178"/>
      <c r="H137" s="178"/>
      <c r="I137" s="181"/>
      <c r="J137" s="182">
        <f>BK137</f>
        <v>0</v>
      </c>
      <c r="K137" s="178"/>
      <c r="L137" s="183"/>
      <c r="M137" s="184"/>
      <c r="N137" s="185"/>
      <c r="O137" s="185"/>
      <c r="P137" s="186">
        <f>P138+P154+P165+P178+P184+P188+P196+P219+P227</f>
        <v>0</v>
      </c>
      <c r="Q137" s="185"/>
      <c r="R137" s="186">
        <f>R138+R154+R165+R178+R184+R188+R196+R219+R227</f>
        <v>193.94255825999997</v>
      </c>
      <c r="S137" s="185"/>
      <c r="T137" s="187">
        <f>T138+T154+T165+T178+T184+T188+T196+T219+T227</f>
        <v>114.99255450000001</v>
      </c>
      <c r="AR137" s="188" t="s">
        <v>92</v>
      </c>
      <c r="AT137" s="189" t="s">
        <v>84</v>
      </c>
      <c r="AU137" s="189" t="s">
        <v>85</v>
      </c>
      <c r="AY137" s="188" t="s">
        <v>155</v>
      </c>
      <c r="BK137" s="190">
        <f>BK138+BK154+BK165+BK178+BK184+BK188+BK196+BK219+BK227</f>
        <v>0</v>
      </c>
    </row>
    <row r="138" spans="1:65" s="12" customFormat="1" ht="22.9" customHeight="1">
      <c r="B138" s="177"/>
      <c r="C138" s="178"/>
      <c r="D138" s="179" t="s">
        <v>84</v>
      </c>
      <c r="E138" s="191" t="s">
        <v>92</v>
      </c>
      <c r="F138" s="191" t="s">
        <v>156</v>
      </c>
      <c r="G138" s="178"/>
      <c r="H138" s="178"/>
      <c r="I138" s="181"/>
      <c r="J138" s="192">
        <f>BK138</f>
        <v>0</v>
      </c>
      <c r="K138" s="178"/>
      <c r="L138" s="183"/>
      <c r="M138" s="184"/>
      <c r="N138" s="185"/>
      <c r="O138" s="185"/>
      <c r="P138" s="186">
        <f>SUM(P139:P153)</f>
        <v>0</v>
      </c>
      <c r="Q138" s="185"/>
      <c r="R138" s="186">
        <f>SUM(R139:R153)</f>
        <v>0.92490000000000006</v>
      </c>
      <c r="S138" s="185"/>
      <c r="T138" s="187">
        <f>SUM(T139:T153)</f>
        <v>0</v>
      </c>
      <c r="AR138" s="188" t="s">
        <v>92</v>
      </c>
      <c r="AT138" s="189" t="s">
        <v>84</v>
      </c>
      <c r="AU138" s="189" t="s">
        <v>92</v>
      </c>
      <c r="AY138" s="188" t="s">
        <v>155</v>
      </c>
      <c r="BK138" s="190">
        <f>SUM(BK139:BK153)</f>
        <v>0</v>
      </c>
    </row>
    <row r="139" spans="1:65" s="2" customFormat="1" ht="24">
      <c r="A139" s="34"/>
      <c r="B139" s="35"/>
      <c r="C139" s="193" t="s">
        <v>92</v>
      </c>
      <c r="D139" s="193" t="s">
        <v>157</v>
      </c>
      <c r="E139" s="194" t="s">
        <v>158</v>
      </c>
      <c r="F139" s="195" t="s">
        <v>159</v>
      </c>
      <c r="G139" s="196" t="s">
        <v>160</v>
      </c>
      <c r="H139" s="197">
        <v>112.9</v>
      </c>
      <c r="I139" s="198"/>
      <c r="J139" s="199">
        <f>ROUND(I139*H139,2)</f>
        <v>0</v>
      </c>
      <c r="K139" s="195" t="s">
        <v>161</v>
      </c>
      <c r="L139" s="39"/>
      <c r="M139" s="200" t="s">
        <v>1</v>
      </c>
      <c r="N139" s="201" t="s">
        <v>50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162</v>
      </c>
      <c r="AT139" s="204" t="s">
        <v>157</v>
      </c>
      <c r="AU139" s="204" t="s">
        <v>94</v>
      </c>
      <c r="AY139" s="16" t="s">
        <v>155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92</v>
      </c>
      <c r="BK139" s="205">
        <f>ROUND(I139*H139,2)</f>
        <v>0</v>
      </c>
      <c r="BL139" s="16" t="s">
        <v>162</v>
      </c>
      <c r="BM139" s="204" t="s">
        <v>163</v>
      </c>
    </row>
    <row r="140" spans="1:65" s="13" customFormat="1" ht="22.5">
      <c r="B140" s="206"/>
      <c r="C140" s="207"/>
      <c r="D140" s="208" t="s">
        <v>164</v>
      </c>
      <c r="E140" s="209" t="s">
        <v>1</v>
      </c>
      <c r="F140" s="210" t="s">
        <v>165</v>
      </c>
      <c r="G140" s="207"/>
      <c r="H140" s="211">
        <v>112.9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164</v>
      </c>
      <c r="AU140" s="217" t="s">
        <v>94</v>
      </c>
      <c r="AV140" s="13" t="s">
        <v>94</v>
      </c>
      <c r="AW140" s="13" t="s">
        <v>41</v>
      </c>
      <c r="AX140" s="13" t="s">
        <v>92</v>
      </c>
      <c r="AY140" s="217" t="s">
        <v>155</v>
      </c>
    </row>
    <row r="141" spans="1:65" s="2" customFormat="1" ht="16.5" customHeight="1">
      <c r="A141" s="34"/>
      <c r="B141" s="35"/>
      <c r="C141" s="193" t="s">
        <v>94</v>
      </c>
      <c r="D141" s="193" t="s">
        <v>157</v>
      </c>
      <c r="E141" s="194" t="s">
        <v>166</v>
      </c>
      <c r="F141" s="195" t="s">
        <v>167</v>
      </c>
      <c r="G141" s="196" t="s">
        <v>160</v>
      </c>
      <c r="H141" s="197">
        <v>80</v>
      </c>
      <c r="I141" s="198"/>
      <c r="J141" s="199">
        <f>ROUND(I141*H141,2)</f>
        <v>0</v>
      </c>
      <c r="K141" s="195" t="s">
        <v>161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3.0000000000000001E-5</v>
      </c>
      <c r="R141" s="202">
        <f>Q141*H141</f>
        <v>2.4000000000000002E-3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162</v>
      </c>
      <c r="AT141" s="204" t="s">
        <v>157</v>
      </c>
      <c r="AU141" s="204" t="s">
        <v>94</v>
      </c>
      <c r="AY141" s="16" t="s">
        <v>155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162</v>
      </c>
      <c r="BM141" s="204" t="s">
        <v>168</v>
      </c>
    </row>
    <row r="142" spans="1:65" s="2" customFormat="1" ht="24">
      <c r="A142" s="34"/>
      <c r="B142" s="35"/>
      <c r="C142" s="193" t="s">
        <v>169</v>
      </c>
      <c r="D142" s="193" t="s">
        <v>157</v>
      </c>
      <c r="E142" s="194" t="s">
        <v>170</v>
      </c>
      <c r="F142" s="195" t="s">
        <v>171</v>
      </c>
      <c r="G142" s="196" t="s">
        <v>172</v>
      </c>
      <c r="H142" s="197">
        <v>25</v>
      </c>
      <c r="I142" s="198"/>
      <c r="J142" s="199">
        <f>ROUND(I142*H142,2)</f>
        <v>0</v>
      </c>
      <c r="K142" s="195" t="s">
        <v>173</v>
      </c>
      <c r="L142" s="39"/>
      <c r="M142" s="200" t="s">
        <v>1</v>
      </c>
      <c r="N142" s="201" t="s">
        <v>50</v>
      </c>
      <c r="O142" s="71"/>
      <c r="P142" s="202">
        <f>O142*H142</f>
        <v>0</v>
      </c>
      <c r="Q142" s="202">
        <v>3.6900000000000002E-2</v>
      </c>
      <c r="R142" s="202">
        <f>Q142*H142</f>
        <v>0.9225000000000001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162</v>
      </c>
      <c r="AT142" s="204" t="s">
        <v>157</v>
      </c>
      <c r="AU142" s="204" t="s">
        <v>94</v>
      </c>
      <c r="AY142" s="16" t="s">
        <v>155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92</v>
      </c>
      <c r="BK142" s="205">
        <f>ROUND(I142*H142,2)</f>
        <v>0</v>
      </c>
      <c r="BL142" s="16" t="s">
        <v>162</v>
      </c>
      <c r="BM142" s="204" t="s">
        <v>174</v>
      </c>
    </row>
    <row r="143" spans="1:65" s="2" customFormat="1" ht="19.5">
      <c r="A143" s="34"/>
      <c r="B143" s="35"/>
      <c r="C143" s="36"/>
      <c r="D143" s="208" t="s">
        <v>175</v>
      </c>
      <c r="E143" s="36"/>
      <c r="F143" s="218" t="s">
        <v>176</v>
      </c>
      <c r="G143" s="36"/>
      <c r="H143" s="36"/>
      <c r="I143" s="219"/>
      <c r="J143" s="36"/>
      <c r="K143" s="36"/>
      <c r="L143" s="39"/>
      <c r="M143" s="220"/>
      <c r="N143" s="221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175</v>
      </c>
      <c r="AU143" s="16" t="s">
        <v>94</v>
      </c>
    </row>
    <row r="144" spans="1:65" s="2" customFormat="1" ht="36">
      <c r="A144" s="34"/>
      <c r="B144" s="35"/>
      <c r="C144" s="193" t="s">
        <v>162</v>
      </c>
      <c r="D144" s="193" t="s">
        <v>157</v>
      </c>
      <c r="E144" s="194" t="s">
        <v>177</v>
      </c>
      <c r="F144" s="195" t="s">
        <v>178</v>
      </c>
      <c r="G144" s="196" t="s">
        <v>179</v>
      </c>
      <c r="H144" s="197">
        <v>161.47</v>
      </c>
      <c r="I144" s="198"/>
      <c r="J144" s="199">
        <f>ROUND(I144*H144,2)</f>
        <v>0</v>
      </c>
      <c r="K144" s="195" t="s">
        <v>161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162</v>
      </c>
      <c r="AT144" s="204" t="s">
        <v>157</v>
      </c>
      <c r="AU144" s="204" t="s">
        <v>94</v>
      </c>
      <c r="AY144" s="16" t="s">
        <v>155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162</v>
      </c>
      <c r="BM144" s="204" t="s">
        <v>180</v>
      </c>
    </row>
    <row r="145" spans="1:65" s="13" customFormat="1" ht="22.5">
      <c r="B145" s="206"/>
      <c r="C145" s="207"/>
      <c r="D145" s="208" t="s">
        <v>164</v>
      </c>
      <c r="E145" s="209" t="s">
        <v>1</v>
      </c>
      <c r="F145" s="210" t="s">
        <v>181</v>
      </c>
      <c r="G145" s="207"/>
      <c r="H145" s="211">
        <v>161.47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164</v>
      </c>
      <c r="AU145" s="217" t="s">
        <v>94</v>
      </c>
      <c r="AV145" s="13" t="s">
        <v>94</v>
      </c>
      <c r="AW145" s="13" t="s">
        <v>41</v>
      </c>
      <c r="AX145" s="13" t="s">
        <v>92</v>
      </c>
      <c r="AY145" s="217" t="s">
        <v>155</v>
      </c>
    </row>
    <row r="146" spans="1:65" s="2" customFormat="1" ht="33" customHeight="1">
      <c r="A146" s="34"/>
      <c r="B146" s="35"/>
      <c r="C146" s="193" t="s">
        <v>182</v>
      </c>
      <c r="D146" s="193" t="s">
        <v>157</v>
      </c>
      <c r="E146" s="194" t="s">
        <v>183</v>
      </c>
      <c r="F146" s="195" t="s">
        <v>184</v>
      </c>
      <c r="G146" s="196" t="s">
        <v>179</v>
      </c>
      <c r="H146" s="197">
        <v>161.47</v>
      </c>
      <c r="I146" s="198"/>
      <c r="J146" s="199">
        <f>ROUND(I146*H146,2)</f>
        <v>0</v>
      </c>
      <c r="K146" s="195" t="s">
        <v>161</v>
      </c>
      <c r="L146" s="39"/>
      <c r="M146" s="200" t="s">
        <v>1</v>
      </c>
      <c r="N146" s="201" t="s">
        <v>50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162</v>
      </c>
      <c r="AT146" s="204" t="s">
        <v>157</v>
      </c>
      <c r="AU146" s="204" t="s">
        <v>94</v>
      </c>
      <c r="AY146" s="16" t="s">
        <v>155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92</v>
      </c>
      <c r="BK146" s="205">
        <f>ROUND(I146*H146,2)</f>
        <v>0</v>
      </c>
      <c r="BL146" s="16" t="s">
        <v>162</v>
      </c>
      <c r="BM146" s="204" t="s">
        <v>185</v>
      </c>
    </row>
    <row r="147" spans="1:65" s="13" customFormat="1">
      <c r="B147" s="206"/>
      <c r="C147" s="207"/>
      <c r="D147" s="208" t="s">
        <v>164</v>
      </c>
      <c r="E147" s="209" t="s">
        <v>1</v>
      </c>
      <c r="F147" s="210" t="s">
        <v>186</v>
      </c>
      <c r="G147" s="207"/>
      <c r="H147" s="211">
        <v>161.47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164</v>
      </c>
      <c r="AU147" s="217" t="s">
        <v>94</v>
      </c>
      <c r="AV147" s="13" t="s">
        <v>94</v>
      </c>
      <c r="AW147" s="13" t="s">
        <v>41</v>
      </c>
      <c r="AX147" s="13" t="s">
        <v>92</v>
      </c>
      <c r="AY147" s="217" t="s">
        <v>155</v>
      </c>
    </row>
    <row r="148" spans="1:65" s="2" customFormat="1" ht="24">
      <c r="A148" s="34"/>
      <c r="B148" s="35"/>
      <c r="C148" s="193" t="s">
        <v>187</v>
      </c>
      <c r="D148" s="193" t="s">
        <v>157</v>
      </c>
      <c r="E148" s="194" t="s">
        <v>188</v>
      </c>
      <c r="F148" s="195" t="s">
        <v>189</v>
      </c>
      <c r="G148" s="196" t="s">
        <v>190</v>
      </c>
      <c r="H148" s="197">
        <v>258.35199999999998</v>
      </c>
      <c r="I148" s="198"/>
      <c r="J148" s="199">
        <f>ROUND(I148*H148,2)</f>
        <v>0</v>
      </c>
      <c r="K148" s="195" t="s">
        <v>161</v>
      </c>
      <c r="L148" s="39"/>
      <c r="M148" s="200" t="s">
        <v>1</v>
      </c>
      <c r="N148" s="201" t="s">
        <v>50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162</v>
      </c>
      <c r="AT148" s="204" t="s">
        <v>157</v>
      </c>
      <c r="AU148" s="204" t="s">
        <v>94</v>
      </c>
      <c r="AY148" s="16" t="s">
        <v>155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6" t="s">
        <v>92</v>
      </c>
      <c r="BK148" s="205">
        <f>ROUND(I148*H148,2)</f>
        <v>0</v>
      </c>
      <c r="BL148" s="16" t="s">
        <v>162</v>
      </c>
      <c r="BM148" s="204" t="s">
        <v>191</v>
      </c>
    </row>
    <row r="149" spans="1:65" s="13" customFormat="1">
      <c r="B149" s="206"/>
      <c r="C149" s="207"/>
      <c r="D149" s="208" t="s">
        <v>164</v>
      </c>
      <c r="E149" s="209" t="s">
        <v>1</v>
      </c>
      <c r="F149" s="210" t="s">
        <v>192</v>
      </c>
      <c r="G149" s="207"/>
      <c r="H149" s="211">
        <v>258.35199999999998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164</v>
      </c>
      <c r="AU149" s="217" t="s">
        <v>94</v>
      </c>
      <c r="AV149" s="13" t="s">
        <v>94</v>
      </c>
      <c r="AW149" s="13" t="s">
        <v>41</v>
      </c>
      <c r="AX149" s="13" t="s">
        <v>92</v>
      </c>
      <c r="AY149" s="217" t="s">
        <v>155</v>
      </c>
    </row>
    <row r="150" spans="1:65" s="2" customFormat="1" ht="24">
      <c r="A150" s="34"/>
      <c r="B150" s="35"/>
      <c r="C150" s="193" t="s">
        <v>193</v>
      </c>
      <c r="D150" s="193" t="s">
        <v>157</v>
      </c>
      <c r="E150" s="194" t="s">
        <v>194</v>
      </c>
      <c r="F150" s="195" t="s">
        <v>195</v>
      </c>
      <c r="G150" s="196" t="s">
        <v>160</v>
      </c>
      <c r="H150" s="197">
        <v>122.4</v>
      </c>
      <c r="I150" s="198"/>
      <c r="J150" s="199">
        <f>ROUND(I150*H150,2)</f>
        <v>0</v>
      </c>
      <c r="K150" s="195" t="s">
        <v>161</v>
      </c>
      <c r="L150" s="39"/>
      <c r="M150" s="200" t="s">
        <v>1</v>
      </c>
      <c r="N150" s="201" t="s">
        <v>50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162</v>
      </c>
      <c r="AT150" s="204" t="s">
        <v>157</v>
      </c>
      <c r="AU150" s="204" t="s">
        <v>94</v>
      </c>
      <c r="AY150" s="16" t="s">
        <v>155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162</v>
      </c>
      <c r="BM150" s="204" t="s">
        <v>196</v>
      </c>
    </row>
    <row r="151" spans="1:65" s="13" customFormat="1">
      <c r="B151" s="206"/>
      <c r="C151" s="207"/>
      <c r="D151" s="208" t="s">
        <v>164</v>
      </c>
      <c r="E151" s="209" t="s">
        <v>1</v>
      </c>
      <c r="F151" s="210" t="s">
        <v>197</v>
      </c>
      <c r="G151" s="207"/>
      <c r="H151" s="211">
        <v>122.4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164</v>
      </c>
      <c r="AU151" s="217" t="s">
        <v>94</v>
      </c>
      <c r="AV151" s="13" t="s">
        <v>94</v>
      </c>
      <c r="AW151" s="13" t="s">
        <v>41</v>
      </c>
      <c r="AX151" s="13" t="s">
        <v>92</v>
      </c>
      <c r="AY151" s="217" t="s">
        <v>155</v>
      </c>
    </row>
    <row r="152" spans="1:65" s="2" customFormat="1" ht="24">
      <c r="A152" s="34"/>
      <c r="B152" s="35"/>
      <c r="C152" s="193" t="s">
        <v>198</v>
      </c>
      <c r="D152" s="193" t="s">
        <v>157</v>
      </c>
      <c r="E152" s="194" t="s">
        <v>199</v>
      </c>
      <c r="F152" s="195" t="s">
        <v>200</v>
      </c>
      <c r="G152" s="196" t="s">
        <v>160</v>
      </c>
      <c r="H152" s="197">
        <v>209.8</v>
      </c>
      <c r="I152" s="198"/>
      <c r="J152" s="199">
        <f>ROUND(I152*H152,2)</f>
        <v>0</v>
      </c>
      <c r="K152" s="195" t="s">
        <v>161</v>
      </c>
      <c r="L152" s="39"/>
      <c r="M152" s="200" t="s">
        <v>1</v>
      </c>
      <c r="N152" s="201" t="s">
        <v>50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162</v>
      </c>
      <c r="AT152" s="204" t="s">
        <v>157</v>
      </c>
      <c r="AU152" s="204" t="s">
        <v>94</v>
      </c>
      <c r="AY152" s="16" t="s">
        <v>155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162</v>
      </c>
      <c r="BM152" s="204" t="s">
        <v>201</v>
      </c>
    </row>
    <row r="153" spans="1:65" s="2" customFormat="1" ht="19.5">
      <c r="A153" s="34"/>
      <c r="B153" s="35"/>
      <c r="C153" s="36"/>
      <c r="D153" s="208" t="s">
        <v>175</v>
      </c>
      <c r="E153" s="36"/>
      <c r="F153" s="218" t="s">
        <v>202</v>
      </c>
      <c r="G153" s="36"/>
      <c r="H153" s="36"/>
      <c r="I153" s="219"/>
      <c r="J153" s="36"/>
      <c r="K153" s="36"/>
      <c r="L153" s="39"/>
      <c r="M153" s="220"/>
      <c r="N153" s="221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175</v>
      </c>
      <c r="AU153" s="16" t="s">
        <v>94</v>
      </c>
    </row>
    <row r="154" spans="1:65" s="12" customFormat="1" ht="22.9" customHeight="1">
      <c r="B154" s="177"/>
      <c r="C154" s="178"/>
      <c r="D154" s="179" t="s">
        <v>84</v>
      </c>
      <c r="E154" s="191" t="s">
        <v>94</v>
      </c>
      <c r="F154" s="191" t="s">
        <v>203</v>
      </c>
      <c r="G154" s="178"/>
      <c r="H154" s="178"/>
      <c r="I154" s="181"/>
      <c r="J154" s="192">
        <f>BK154</f>
        <v>0</v>
      </c>
      <c r="K154" s="178"/>
      <c r="L154" s="183"/>
      <c r="M154" s="184"/>
      <c r="N154" s="185"/>
      <c r="O154" s="185"/>
      <c r="P154" s="186">
        <f>SUM(P155:P164)</f>
        <v>0</v>
      </c>
      <c r="Q154" s="185"/>
      <c r="R154" s="186">
        <f>SUM(R155:R164)</f>
        <v>42.814843179999997</v>
      </c>
      <c r="S154" s="185"/>
      <c r="T154" s="187">
        <f>SUM(T155:T164)</f>
        <v>0</v>
      </c>
      <c r="AR154" s="188" t="s">
        <v>92</v>
      </c>
      <c r="AT154" s="189" t="s">
        <v>84</v>
      </c>
      <c r="AU154" s="189" t="s">
        <v>92</v>
      </c>
      <c r="AY154" s="188" t="s">
        <v>155</v>
      </c>
      <c r="BK154" s="190">
        <f>SUM(BK155:BK164)</f>
        <v>0</v>
      </c>
    </row>
    <row r="155" spans="1:65" s="2" customFormat="1" ht="33" customHeight="1">
      <c r="A155" s="34"/>
      <c r="B155" s="35"/>
      <c r="C155" s="193" t="s">
        <v>204</v>
      </c>
      <c r="D155" s="193" t="s">
        <v>157</v>
      </c>
      <c r="E155" s="194" t="s">
        <v>205</v>
      </c>
      <c r="F155" s="195" t="s">
        <v>206</v>
      </c>
      <c r="G155" s="196" t="s">
        <v>172</v>
      </c>
      <c r="H155" s="197">
        <v>24.87</v>
      </c>
      <c r="I155" s="198"/>
      <c r="J155" s="199">
        <f>ROUND(I155*H155,2)</f>
        <v>0</v>
      </c>
      <c r="K155" s="195" t="s">
        <v>161</v>
      </c>
      <c r="L155" s="39"/>
      <c r="M155" s="200" t="s">
        <v>1</v>
      </c>
      <c r="N155" s="201" t="s">
        <v>50</v>
      </c>
      <c r="O155" s="71"/>
      <c r="P155" s="202">
        <f>O155*H155</f>
        <v>0</v>
      </c>
      <c r="Q155" s="202">
        <v>1.52477</v>
      </c>
      <c r="R155" s="202">
        <f>Q155*H155</f>
        <v>37.921029900000001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162</v>
      </c>
      <c r="AT155" s="204" t="s">
        <v>157</v>
      </c>
      <c r="AU155" s="204" t="s">
        <v>94</v>
      </c>
      <c r="AY155" s="16" t="s">
        <v>155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92</v>
      </c>
      <c r="BK155" s="205">
        <f>ROUND(I155*H155,2)</f>
        <v>0</v>
      </c>
      <c r="BL155" s="16" t="s">
        <v>162</v>
      </c>
      <c r="BM155" s="204" t="s">
        <v>207</v>
      </c>
    </row>
    <row r="156" spans="1:65" s="13" customFormat="1">
      <c r="B156" s="206"/>
      <c r="C156" s="207"/>
      <c r="D156" s="208" t="s">
        <v>164</v>
      </c>
      <c r="E156" s="209" t="s">
        <v>1</v>
      </c>
      <c r="F156" s="210" t="s">
        <v>208</v>
      </c>
      <c r="G156" s="207"/>
      <c r="H156" s="211">
        <v>24.87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164</v>
      </c>
      <c r="AU156" s="217" t="s">
        <v>94</v>
      </c>
      <c r="AV156" s="13" t="s">
        <v>94</v>
      </c>
      <c r="AW156" s="13" t="s">
        <v>41</v>
      </c>
      <c r="AX156" s="13" t="s">
        <v>92</v>
      </c>
      <c r="AY156" s="217" t="s">
        <v>155</v>
      </c>
    </row>
    <row r="157" spans="1:65" s="2" customFormat="1" ht="24">
      <c r="A157" s="34"/>
      <c r="B157" s="35"/>
      <c r="C157" s="193" t="s">
        <v>209</v>
      </c>
      <c r="D157" s="193" t="s">
        <v>157</v>
      </c>
      <c r="E157" s="194" t="s">
        <v>210</v>
      </c>
      <c r="F157" s="195" t="s">
        <v>211</v>
      </c>
      <c r="G157" s="196" t="s">
        <v>179</v>
      </c>
      <c r="H157" s="197">
        <v>1.722</v>
      </c>
      <c r="I157" s="198"/>
      <c r="J157" s="199">
        <f>ROUND(I157*H157,2)</f>
        <v>0</v>
      </c>
      <c r="K157" s="195" t="s">
        <v>161</v>
      </c>
      <c r="L157" s="39"/>
      <c r="M157" s="200" t="s">
        <v>1</v>
      </c>
      <c r="N157" s="201" t="s">
        <v>50</v>
      </c>
      <c r="O157" s="71"/>
      <c r="P157" s="202">
        <f>O157*H157</f>
        <v>0</v>
      </c>
      <c r="Q157" s="202">
        <v>2.45329</v>
      </c>
      <c r="R157" s="202">
        <f>Q157*H157</f>
        <v>4.2245653799999996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162</v>
      </c>
      <c r="AT157" s="204" t="s">
        <v>157</v>
      </c>
      <c r="AU157" s="204" t="s">
        <v>94</v>
      </c>
      <c r="AY157" s="16" t="s">
        <v>155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6" t="s">
        <v>92</v>
      </c>
      <c r="BK157" s="205">
        <f>ROUND(I157*H157,2)</f>
        <v>0</v>
      </c>
      <c r="BL157" s="16" t="s">
        <v>162</v>
      </c>
      <c r="BM157" s="204" t="s">
        <v>212</v>
      </c>
    </row>
    <row r="158" spans="1:65" s="13" customFormat="1">
      <c r="B158" s="206"/>
      <c r="C158" s="207"/>
      <c r="D158" s="208" t="s">
        <v>164</v>
      </c>
      <c r="E158" s="209" t="s">
        <v>1</v>
      </c>
      <c r="F158" s="210" t="s">
        <v>213</v>
      </c>
      <c r="G158" s="207"/>
      <c r="H158" s="211">
        <v>1.722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164</v>
      </c>
      <c r="AU158" s="217" t="s">
        <v>94</v>
      </c>
      <c r="AV158" s="13" t="s">
        <v>94</v>
      </c>
      <c r="AW158" s="13" t="s">
        <v>41</v>
      </c>
      <c r="AX158" s="13" t="s">
        <v>92</v>
      </c>
      <c r="AY158" s="217" t="s">
        <v>155</v>
      </c>
    </row>
    <row r="159" spans="1:65" s="2" customFormat="1" ht="16.5" customHeight="1">
      <c r="A159" s="34"/>
      <c r="B159" s="35"/>
      <c r="C159" s="193" t="s">
        <v>214</v>
      </c>
      <c r="D159" s="193" t="s">
        <v>157</v>
      </c>
      <c r="E159" s="194" t="s">
        <v>215</v>
      </c>
      <c r="F159" s="195" t="s">
        <v>216</v>
      </c>
      <c r="G159" s="196" t="s">
        <v>160</v>
      </c>
      <c r="H159" s="197">
        <v>2.5840000000000001</v>
      </c>
      <c r="I159" s="198"/>
      <c r="J159" s="199">
        <f>ROUND(I159*H159,2)</f>
        <v>0</v>
      </c>
      <c r="K159" s="195" t="s">
        <v>161</v>
      </c>
      <c r="L159" s="39"/>
      <c r="M159" s="200" t="s">
        <v>1</v>
      </c>
      <c r="N159" s="201" t="s">
        <v>50</v>
      </c>
      <c r="O159" s="71"/>
      <c r="P159" s="202">
        <f>O159*H159</f>
        <v>0</v>
      </c>
      <c r="Q159" s="202">
        <v>2.47E-3</v>
      </c>
      <c r="R159" s="202">
        <f>Q159*H159</f>
        <v>6.3824800000000003E-3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162</v>
      </c>
      <c r="AT159" s="204" t="s">
        <v>157</v>
      </c>
      <c r="AU159" s="204" t="s">
        <v>94</v>
      </c>
      <c r="AY159" s="16" t="s">
        <v>155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6" t="s">
        <v>92</v>
      </c>
      <c r="BK159" s="205">
        <f>ROUND(I159*H159,2)</f>
        <v>0</v>
      </c>
      <c r="BL159" s="16" t="s">
        <v>162</v>
      </c>
      <c r="BM159" s="204" t="s">
        <v>217</v>
      </c>
    </row>
    <row r="160" spans="1:65" s="13" customFormat="1">
      <c r="B160" s="206"/>
      <c r="C160" s="207"/>
      <c r="D160" s="208" t="s">
        <v>164</v>
      </c>
      <c r="E160" s="209" t="s">
        <v>1</v>
      </c>
      <c r="F160" s="210" t="s">
        <v>218</v>
      </c>
      <c r="G160" s="207"/>
      <c r="H160" s="211">
        <v>2.5840000000000001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164</v>
      </c>
      <c r="AU160" s="217" t="s">
        <v>94</v>
      </c>
      <c r="AV160" s="13" t="s">
        <v>94</v>
      </c>
      <c r="AW160" s="13" t="s">
        <v>41</v>
      </c>
      <c r="AX160" s="13" t="s">
        <v>92</v>
      </c>
      <c r="AY160" s="217" t="s">
        <v>155</v>
      </c>
    </row>
    <row r="161" spans="1:65" s="2" customFormat="1" ht="16.5" customHeight="1">
      <c r="A161" s="34"/>
      <c r="B161" s="35"/>
      <c r="C161" s="193" t="s">
        <v>219</v>
      </c>
      <c r="D161" s="193" t="s">
        <v>157</v>
      </c>
      <c r="E161" s="194" t="s">
        <v>220</v>
      </c>
      <c r="F161" s="195" t="s">
        <v>221</v>
      </c>
      <c r="G161" s="196" t="s">
        <v>160</v>
      </c>
      <c r="H161" s="197">
        <v>2.5840000000000001</v>
      </c>
      <c r="I161" s="198"/>
      <c r="J161" s="199">
        <f>ROUND(I161*H161,2)</f>
        <v>0</v>
      </c>
      <c r="K161" s="195" t="s">
        <v>161</v>
      </c>
      <c r="L161" s="39"/>
      <c r="M161" s="200" t="s">
        <v>1</v>
      </c>
      <c r="N161" s="201" t="s">
        <v>50</v>
      </c>
      <c r="O161" s="71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162</v>
      </c>
      <c r="AT161" s="204" t="s">
        <v>157</v>
      </c>
      <c r="AU161" s="204" t="s">
        <v>94</v>
      </c>
      <c r="AY161" s="16" t="s">
        <v>155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6" t="s">
        <v>92</v>
      </c>
      <c r="BK161" s="205">
        <f>ROUND(I161*H161,2)</f>
        <v>0</v>
      </c>
      <c r="BL161" s="16" t="s">
        <v>162</v>
      </c>
      <c r="BM161" s="204" t="s">
        <v>222</v>
      </c>
    </row>
    <row r="162" spans="1:65" s="2" customFormat="1" ht="16.5" customHeight="1">
      <c r="A162" s="34"/>
      <c r="B162" s="35"/>
      <c r="C162" s="193" t="s">
        <v>8</v>
      </c>
      <c r="D162" s="193" t="s">
        <v>157</v>
      </c>
      <c r="E162" s="194" t="s">
        <v>223</v>
      </c>
      <c r="F162" s="195" t="s">
        <v>224</v>
      </c>
      <c r="G162" s="196" t="s">
        <v>190</v>
      </c>
      <c r="H162" s="197">
        <v>4.2000000000000003E-2</v>
      </c>
      <c r="I162" s="198"/>
      <c r="J162" s="199">
        <f>ROUND(I162*H162,2)</f>
        <v>0</v>
      </c>
      <c r="K162" s="195" t="s">
        <v>161</v>
      </c>
      <c r="L162" s="39"/>
      <c r="M162" s="200" t="s">
        <v>1</v>
      </c>
      <c r="N162" s="201" t="s">
        <v>50</v>
      </c>
      <c r="O162" s="71"/>
      <c r="P162" s="202">
        <f>O162*H162</f>
        <v>0</v>
      </c>
      <c r="Q162" s="202">
        <v>1.06277</v>
      </c>
      <c r="R162" s="202">
        <f>Q162*H162</f>
        <v>4.4636340000000004E-2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162</v>
      </c>
      <c r="AT162" s="204" t="s">
        <v>157</v>
      </c>
      <c r="AU162" s="204" t="s">
        <v>94</v>
      </c>
      <c r="AY162" s="16" t="s">
        <v>155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6" t="s">
        <v>92</v>
      </c>
      <c r="BK162" s="205">
        <f>ROUND(I162*H162,2)</f>
        <v>0</v>
      </c>
      <c r="BL162" s="16" t="s">
        <v>162</v>
      </c>
      <c r="BM162" s="204" t="s">
        <v>225</v>
      </c>
    </row>
    <row r="163" spans="1:65" s="2" customFormat="1" ht="16.5" customHeight="1">
      <c r="A163" s="34"/>
      <c r="B163" s="35"/>
      <c r="C163" s="193" t="s">
        <v>226</v>
      </c>
      <c r="D163" s="193" t="s">
        <v>157</v>
      </c>
      <c r="E163" s="194" t="s">
        <v>227</v>
      </c>
      <c r="F163" s="195" t="s">
        <v>228</v>
      </c>
      <c r="G163" s="196" t="s">
        <v>179</v>
      </c>
      <c r="H163" s="197">
        <v>0.252</v>
      </c>
      <c r="I163" s="198"/>
      <c r="J163" s="199">
        <f>ROUND(I163*H163,2)</f>
        <v>0</v>
      </c>
      <c r="K163" s="195" t="s">
        <v>161</v>
      </c>
      <c r="L163" s="39"/>
      <c r="M163" s="200" t="s">
        <v>1</v>
      </c>
      <c r="N163" s="201" t="s">
        <v>50</v>
      </c>
      <c r="O163" s="71"/>
      <c r="P163" s="202">
        <f>O163*H163</f>
        <v>0</v>
      </c>
      <c r="Q163" s="202">
        <v>2.45329</v>
      </c>
      <c r="R163" s="202">
        <f>Q163*H163</f>
        <v>0.61822907999999999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162</v>
      </c>
      <c r="AT163" s="204" t="s">
        <v>157</v>
      </c>
      <c r="AU163" s="204" t="s">
        <v>94</v>
      </c>
      <c r="AY163" s="16" t="s">
        <v>155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6" t="s">
        <v>92</v>
      </c>
      <c r="BK163" s="205">
        <f>ROUND(I163*H163,2)</f>
        <v>0</v>
      </c>
      <c r="BL163" s="16" t="s">
        <v>162</v>
      </c>
      <c r="BM163" s="204" t="s">
        <v>229</v>
      </c>
    </row>
    <row r="164" spans="1:65" s="13" customFormat="1">
      <c r="B164" s="206"/>
      <c r="C164" s="207"/>
      <c r="D164" s="208" t="s">
        <v>164</v>
      </c>
      <c r="E164" s="209" t="s">
        <v>1</v>
      </c>
      <c r="F164" s="210" t="s">
        <v>230</v>
      </c>
      <c r="G164" s="207"/>
      <c r="H164" s="211">
        <v>0.252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164</v>
      </c>
      <c r="AU164" s="217" t="s">
        <v>94</v>
      </c>
      <c r="AV164" s="13" t="s">
        <v>94</v>
      </c>
      <c r="AW164" s="13" t="s">
        <v>41</v>
      </c>
      <c r="AX164" s="13" t="s">
        <v>92</v>
      </c>
      <c r="AY164" s="217" t="s">
        <v>155</v>
      </c>
    </row>
    <row r="165" spans="1:65" s="12" customFormat="1" ht="22.9" customHeight="1">
      <c r="B165" s="177"/>
      <c r="C165" s="178"/>
      <c r="D165" s="179" t="s">
        <v>84</v>
      </c>
      <c r="E165" s="191" t="s">
        <v>169</v>
      </c>
      <c r="F165" s="191" t="s">
        <v>231</v>
      </c>
      <c r="G165" s="178"/>
      <c r="H165" s="178"/>
      <c r="I165" s="181"/>
      <c r="J165" s="192">
        <f>BK165</f>
        <v>0</v>
      </c>
      <c r="K165" s="178"/>
      <c r="L165" s="183"/>
      <c r="M165" s="184"/>
      <c r="N165" s="185"/>
      <c r="O165" s="185"/>
      <c r="P165" s="186">
        <f>SUM(P166:P177)</f>
        <v>0</v>
      </c>
      <c r="Q165" s="185"/>
      <c r="R165" s="186">
        <f>SUM(R166:R177)</f>
        <v>25.91581008</v>
      </c>
      <c r="S165" s="185"/>
      <c r="T165" s="187">
        <f>SUM(T166:T177)</f>
        <v>0</v>
      </c>
      <c r="AR165" s="188" t="s">
        <v>92</v>
      </c>
      <c r="AT165" s="189" t="s">
        <v>84</v>
      </c>
      <c r="AU165" s="189" t="s">
        <v>92</v>
      </c>
      <c r="AY165" s="188" t="s">
        <v>155</v>
      </c>
      <c r="BK165" s="190">
        <f>SUM(BK166:BK177)</f>
        <v>0</v>
      </c>
    </row>
    <row r="166" spans="1:65" s="2" customFormat="1" ht="24">
      <c r="A166" s="34"/>
      <c r="B166" s="35"/>
      <c r="C166" s="193" t="s">
        <v>232</v>
      </c>
      <c r="D166" s="193" t="s">
        <v>157</v>
      </c>
      <c r="E166" s="194" t="s">
        <v>233</v>
      </c>
      <c r="F166" s="195" t="s">
        <v>234</v>
      </c>
      <c r="G166" s="196" t="s">
        <v>235</v>
      </c>
      <c r="H166" s="197">
        <v>4</v>
      </c>
      <c r="I166" s="198"/>
      <c r="J166" s="199">
        <f>ROUND(I166*H166,2)</f>
        <v>0</v>
      </c>
      <c r="K166" s="195" t="s">
        <v>161</v>
      </c>
      <c r="L166" s="39"/>
      <c r="M166" s="200" t="s">
        <v>1</v>
      </c>
      <c r="N166" s="201" t="s">
        <v>50</v>
      </c>
      <c r="O166" s="71"/>
      <c r="P166" s="202">
        <f>O166*H166</f>
        <v>0</v>
      </c>
      <c r="Q166" s="202">
        <v>0.12845999999999999</v>
      </c>
      <c r="R166" s="202">
        <f>Q166*H166</f>
        <v>0.51383999999999996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162</v>
      </c>
      <c r="AT166" s="204" t="s">
        <v>157</v>
      </c>
      <c r="AU166" s="204" t="s">
        <v>94</v>
      </c>
      <c r="AY166" s="16" t="s">
        <v>155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92</v>
      </c>
      <c r="BK166" s="205">
        <f>ROUND(I166*H166,2)</f>
        <v>0</v>
      </c>
      <c r="BL166" s="16" t="s">
        <v>162</v>
      </c>
      <c r="BM166" s="204" t="s">
        <v>236</v>
      </c>
    </row>
    <row r="167" spans="1:65" s="13" customFormat="1">
      <c r="B167" s="206"/>
      <c r="C167" s="207"/>
      <c r="D167" s="208" t="s">
        <v>164</v>
      </c>
      <c r="E167" s="209" t="s">
        <v>1</v>
      </c>
      <c r="F167" s="210" t="s">
        <v>237</v>
      </c>
      <c r="G167" s="207"/>
      <c r="H167" s="211">
        <v>4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164</v>
      </c>
      <c r="AU167" s="217" t="s">
        <v>94</v>
      </c>
      <c r="AV167" s="13" t="s">
        <v>94</v>
      </c>
      <c r="AW167" s="13" t="s">
        <v>41</v>
      </c>
      <c r="AX167" s="13" t="s">
        <v>92</v>
      </c>
      <c r="AY167" s="217" t="s">
        <v>155</v>
      </c>
    </row>
    <row r="168" spans="1:65" s="2" customFormat="1" ht="16.5" customHeight="1">
      <c r="A168" s="34"/>
      <c r="B168" s="35"/>
      <c r="C168" s="193" t="s">
        <v>238</v>
      </c>
      <c r="D168" s="193" t="s">
        <v>157</v>
      </c>
      <c r="E168" s="194" t="s">
        <v>239</v>
      </c>
      <c r="F168" s="195" t="s">
        <v>240</v>
      </c>
      <c r="G168" s="196" t="s">
        <v>179</v>
      </c>
      <c r="H168" s="197">
        <v>5.79</v>
      </c>
      <c r="I168" s="198"/>
      <c r="J168" s="199">
        <f>ROUND(I168*H168,2)</f>
        <v>0</v>
      </c>
      <c r="K168" s="195" t="s">
        <v>161</v>
      </c>
      <c r="L168" s="39"/>
      <c r="M168" s="200" t="s">
        <v>1</v>
      </c>
      <c r="N168" s="201" t="s">
        <v>50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162</v>
      </c>
      <c r="AT168" s="204" t="s">
        <v>157</v>
      </c>
      <c r="AU168" s="204" t="s">
        <v>94</v>
      </c>
      <c r="AY168" s="16" t="s">
        <v>155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92</v>
      </c>
      <c r="BK168" s="205">
        <f>ROUND(I168*H168,2)</f>
        <v>0</v>
      </c>
      <c r="BL168" s="16" t="s">
        <v>162</v>
      </c>
      <c r="BM168" s="204" t="s">
        <v>241</v>
      </c>
    </row>
    <row r="169" spans="1:65" s="13" customFormat="1">
      <c r="B169" s="206"/>
      <c r="C169" s="207"/>
      <c r="D169" s="208" t="s">
        <v>164</v>
      </c>
      <c r="E169" s="209" t="s">
        <v>1</v>
      </c>
      <c r="F169" s="210" t="s">
        <v>242</v>
      </c>
      <c r="G169" s="207"/>
      <c r="H169" s="211">
        <v>5.79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164</v>
      </c>
      <c r="AU169" s="217" t="s">
        <v>94</v>
      </c>
      <c r="AV169" s="13" t="s">
        <v>94</v>
      </c>
      <c r="AW169" s="13" t="s">
        <v>41</v>
      </c>
      <c r="AX169" s="13" t="s">
        <v>92</v>
      </c>
      <c r="AY169" s="217" t="s">
        <v>155</v>
      </c>
    </row>
    <row r="170" spans="1:65" s="2" customFormat="1" ht="24">
      <c r="A170" s="34"/>
      <c r="B170" s="35"/>
      <c r="C170" s="193" t="s">
        <v>7</v>
      </c>
      <c r="D170" s="193" t="s">
        <v>157</v>
      </c>
      <c r="E170" s="194" t="s">
        <v>243</v>
      </c>
      <c r="F170" s="195" t="s">
        <v>244</v>
      </c>
      <c r="G170" s="196" t="s">
        <v>179</v>
      </c>
      <c r="H170" s="197">
        <v>5.79</v>
      </c>
      <c r="I170" s="198"/>
      <c r="J170" s="199">
        <f>ROUND(I170*H170,2)</f>
        <v>0</v>
      </c>
      <c r="K170" s="195" t="s">
        <v>161</v>
      </c>
      <c r="L170" s="39"/>
      <c r="M170" s="200" t="s">
        <v>1</v>
      </c>
      <c r="N170" s="201" t="s">
        <v>50</v>
      </c>
      <c r="O170" s="71"/>
      <c r="P170" s="202">
        <f>O170*H170</f>
        <v>0</v>
      </c>
      <c r="Q170" s="202">
        <v>4.8579999999999998E-2</v>
      </c>
      <c r="R170" s="202">
        <f>Q170*H170</f>
        <v>0.28127819999999998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162</v>
      </c>
      <c r="AT170" s="204" t="s">
        <v>157</v>
      </c>
      <c r="AU170" s="204" t="s">
        <v>94</v>
      </c>
      <c r="AY170" s="16" t="s">
        <v>155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6" t="s">
        <v>92</v>
      </c>
      <c r="BK170" s="205">
        <f>ROUND(I170*H170,2)</f>
        <v>0</v>
      </c>
      <c r="BL170" s="16" t="s">
        <v>162</v>
      </c>
      <c r="BM170" s="204" t="s">
        <v>245</v>
      </c>
    </row>
    <row r="171" spans="1:65" s="2" customFormat="1" ht="16.5" customHeight="1">
      <c r="A171" s="34"/>
      <c r="B171" s="35"/>
      <c r="C171" s="193" t="s">
        <v>246</v>
      </c>
      <c r="D171" s="193" t="s">
        <v>157</v>
      </c>
      <c r="E171" s="194" t="s">
        <v>247</v>
      </c>
      <c r="F171" s="195" t="s">
        <v>248</v>
      </c>
      <c r="G171" s="196" t="s">
        <v>160</v>
      </c>
      <c r="H171" s="197">
        <v>42.6</v>
      </c>
      <c r="I171" s="198"/>
      <c r="J171" s="199">
        <f>ROUND(I171*H171,2)</f>
        <v>0</v>
      </c>
      <c r="K171" s="195" t="s">
        <v>161</v>
      </c>
      <c r="L171" s="39"/>
      <c r="M171" s="200" t="s">
        <v>1</v>
      </c>
      <c r="N171" s="201" t="s">
        <v>50</v>
      </c>
      <c r="O171" s="71"/>
      <c r="P171" s="202">
        <f>O171*H171</f>
        <v>0</v>
      </c>
      <c r="Q171" s="202">
        <v>4.1739999999999999E-2</v>
      </c>
      <c r="R171" s="202">
        <f>Q171*H171</f>
        <v>1.778124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162</v>
      </c>
      <c r="AT171" s="204" t="s">
        <v>157</v>
      </c>
      <c r="AU171" s="204" t="s">
        <v>94</v>
      </c>
      <c r="AY171" s="16" t="s">
        <v>155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6" t="s">
        <v>92</v>
      </c>
      <c r="BK171" s="205">
        <f>ROUND(I171*H171,2)</f>
        <v>0</v>
      </c>
      <c r="BL171" s="16" t="s">
        <v>162</v>
      </c>
      <c r="BM171" s="204" t="s">
        <v>249</v>
      </c>
    </row>
    <row r="172" spans="1:65" s="13" customFormat="1">
      <c r="B172" s="206"/>
      <c r="C172" s="207"/>
      <c r="D172" s="208" t="s">
        <v>164</v>
      </c>
      <c r="E172" s="209" t="s">
        <v>1</v>
      </c>
      <c r="F172" s="210" t="s">
        <v>250</v>
      </c>
      <c r="G172" s="207"/>
      <c r="H172" s="211">
        <v>42.6</v>
      </c>
      <c r="I172" s="212"/>
      <c r="J172" s="207"/>
      <c r="K172" s="207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164</v>
      </c>
      <c r="AU172" s="217" t="s">
        <v>94</v>
      </c>
      <c r="AV172" s="13" t="s">
        <v>94</v>
      </c>
      <c r="AW172" s="13" t="s">
        <v>41</v>
      </c>
      <c r="AX172" s="13" t="s">
        <v>92</v>
      </c>
      <c r="AY172" s="217" t="s">
        <v>155</v>
      </c>
    </row>
    <row r="173" spans="1:65" s="2" customFormat="1" ht="16.5" customHeight="1">
      <c r="A173" s="34"/>
      <c r="B173" s="35"/>
      <c r="C173" s="193" t="s">
        <v>251</v>
      </c>
      <c r="D173" s="193" t="s">
        <v>157</v>
      </c>
      <c r="E173" s="194" t="s">
        <v>252</v>
      </c>
      <c r="F173" s="195" t="s">
        <v>253</v>
      </c>
      <c r="G173" s="196" t="s">
        <v>160</v>
      </c>
      <c r="H173" s="197">
        <v>42.6</v>
      </c>
      <c r="I173" s="198"/>
      <c r="J173" s="199">
        <f>ROUND(I173*H173,2)</f>
        <v>0</v>
      </c>
      <c r="K173" s="195" t="s">
        <v>161</v>
      </c>
      <c r="L173" s="39"/>
      <c r="M173" s="200" t="s">
        <v>1</v>
      </c>
      <c r="N173" s="201" t="s">
        <v>50</v>
      </c>
      <c r="O173" s="71"/>
      <c r="P173" s="202">
        <f>O173*H173</f>
        <v>0</v>
      </c>
      <c r="Q173" s="202">
        <v>2.0000000000000002E-5</v>
      </c>
      <c r="R173" s="202">
        <f>Q173*H173</f>
        <v>8.5200000000000011E-4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162</v>
      </c>
      <c r="AT173" s="204" t="s">
        <v>157</v>
      </c>
      <c r="AU173" s="204" t="s">
        <v>94</v>
      </c>
      <c r="AY173" s="16" t="s">
        <v>155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92</v>
      </c>
      <c r="BK173" s="205">
        <f>ROUND(I173*H173,2)</f>
        <v>0</v>
      </c>
      <c r="BL173" s="16" t="s">
        <v>162</v>
      </c>
      <c r="BM173" s="204" t="s">
        <v>254</v>
      </c>
    </row>
    <row r="174" spans="1:65" s="2" customFormat="1" ht="16.5" customHeight="1">
      <c r="A174" s="34"/>
      <c r="B174" s="35"/>
      <c r="C174" s="193" t="s">
        <v>255</v>
      </c>
      <c r="D174" s="193" t="s">
        <v>157</v>
      </c>
      <c r="E174" s="194" t="s">
        <v>256</v>
      </c>
      <c r="F174" s="195" t="s">
        <v>257</v>
      </c>
      <c r="G174" s="196" t="s">
        <v>190</v>
      </c>
      <c r="H174" s="197">
        <v>0.72399999999999998</v>
      </c>
      <c r="I174" s="198"/>
      <c r="J174" s="199">
        <f>ROUND(I174*H174,2)</f>
        <v>0</v>
      </c>
      <c r="K174" s="195" t="s">
        <v>161</v>
      </c>
      <c r="L174" s="39"/>
      <c r="M174" s="200" t="s">
        <v>1</v>
      </c>
      <c r="N174" s="201" t="s">
        <v>50</v>
      </c>
      <c r="O174" s="71"/>
      <c r="P174" s="202">
        <f>O174*H174</f>
        <v>0</v>
      </c>
      <c r="Q174" s="202">
        <v>1.04877</v>
      </c>
      <c r="R174" s="202">
        <f>Q174*H174</f>
        <v>0.75930947999999998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162</v>
      </c>
      <c r="AT174" s="204" t="s">
        <v>157</v>
      </c>
      <c r="AU174" s="204" t="s">
        <v>94</v>
      </c>
      <c r="AY174" s="16" t="s">
        <v>155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6" t="s">
        <v>92</v>
      </c>
      <c r="BK174" s="205">
        <f>ROUND(I174*H174,2)</f>
        <v>0</v>
      </c>
      <c r="BL174" s="16" t="s">
        <v>162</v>
      </c>
      <c r="BM174" s="204" t="s">
        <v>258</v>
      </c>
    </row>
    <row r="175" spans="1:65" s="13" customFormat="1">
      <c r="B175" s="206"/>
      <c r="C175" s="207"/>
      <c r="D175" s="208" t="s">
        <v>164</v>
      </c>
      <c r="E175" s="209" t="s">
        <v>1</v>
      </c>
      <c r="F175" s="210" t="s">
        <v>259</v>
      </c>
      <c r="G175" s="207"/>
      <c r="H175" s="211">
        <v>0.72399999999999998</v>
      </c>
      <c r="I175" s="212"/>
      <c r="J175" s="207"/>
      <c r="K175" s="207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164</v>
      </c>
      <c r="AU175" s="217" t="s">
        <v>94</v>
      </c>
      <c r="AV175" s="13" t="s">
        <v>94</v>
      </c>
      <c r="AW175" s="13" t="s">
        <v>41</v>
      </c>
      <c r="AX175" s="13" t="s">
        <v>92</v>
      </c>
      <c r="AY175" s="217" t="s">
        <v>155</v>
      </c>
    </row>
    <row r="176" spans="1:65" s="2" customFormat="1" ht="24">
      <c r="A176" s="34"/>
      <c r="B176" s="35"/>
      <c r="C176" s="193" t="s">
        <v>260</v>
      </c>
      <c r="D176" s="193" t="s">
        <v>157</v>
      </c>
      <c r="E176" s="194" t="s">
        <v>261</v>
      </c>
      <c r="F176" s="195" t="s">
        <v>262</v>
      </c>
      <c r="G176" s="196" t="s">
        <v>179</v>
      </c>
      <c r="H176" s="197">
        <v>9.84</v>
      </c>
      <c r="I176" s="198"/>
      <c r="J176" s="199">
        <f>ROUND(I176*H176,2)</f>
        <v>0</v>
      </c>
      <c r="K176" s="195" t="s">
        <v>161</v>
      </c>
      <c r="L176" s="39"/>
      <c r="M176" s="200" t="s">
        <v>1</v>
      </c>
      <c r="N176" s="201" t="s">
        <v>50</v>
      </c>
      <c r="O176" s="71"/>
      <c r="P176" s="202">
        <f>O176*H176</f>
        <v>0</v>
      </c>
      <c r="Q176" s="202">
        <v>2.2949600000000001</v>
      </c>
      <c r="R176" s="202">
        <f>Q176*H176</f>
        <v>22.5824064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162</v>
      </c>
      <c r="AT176" s="204" t="s">
        <v>157</v>
      </c>
      <c r="AU176" s="204" t="s">
        <v>94</v>
      </c>
      <c r="AY176" s="16" t="s">
        <v>155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6" t="s">
        <v>92</v>
      </c>
      <c r="BK176" s="205">
        <f>ROUND(I176*H176,2)</f>
        <v>0</v>
      </c>
      <c r="BL176" s="16" t="s">
        <v>162</v>
      </c>
      <c r="BM176" s="204" t="s">
        <v>263</v>
      </c>
    </row>
    <row r="177" spans="1:65" s="13" customFormat="1">
      <c r="B177" s="206"/>
      <c r="C177" s="207"/>
      <c r="D177" s="208" t="s">
        <v>164</v>
      </c>
      <c r="E177" s="209" t="s">
        <v>1</v>
      </c>
      <c r="F177" s="210" t="s">
        <v>264</v>
      </c>
      <c r="G177" s="207"/>
      <c r="H177" s="211">
        <v>9.84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164</v>
      </c>
      <c r="AU177" s="217" t="s">
        <v>94</v>
      </c>
      <c r="AV177" s="13" t="s">
        <v>94</v>
      </c>
      <c r="AW177" s="13" t="s">
        <v>41</v>
      </c>
      <c r="AX177" s="13" t="s">
        <v>92</v>
      </c>
      <c r="AY177" s="217" t="s">
        <v>155</v>
      </c>
    </row>
    <row r="178" spans="1:65" s="12" customFormat="1" ht="22.9" customHeight="1">
      <c r="B178" s="177"/>
      <c r="C178" s="178"/>
      <c r="D178" s="179" t="s">
        <v>84</v>
      </c>
      <c r="E178" s="191" t="s">
        <v>162</v>
      </c>
      <c r="F178" s="191" t="s">
        <v>265</v>
      </c>
      <c r="G178" s="178"/>
      <c r="H178" s="178"/>
      <c r="I178" s="181"/>
      <c r="J178" s="192">
        <f>BK178</f>
        <v>0</v>
      </c>
      <c r="K178" s="178"/>
      <c r="L178" s="183"/>
      <c r="M178" s="184"/>
      <c r="N178" s="185"/>
      <c r="O178" s="185"/>
      <c r="P178" s="186">
        <f>SUM(P179:P183)</f>
        <v>0</v>
      </c>
      <c r="Q178" s="185"/>
      <c r="R178" s="186">
        <f>SUM(R179:R183)</f>
        <v>5.5016000000000002E-2</v>
      </c>
      <c r="S178" s="185"/>
      <c r="T178" s="187">
        <f>SUM(T179:T183)</f>
        <v>0</v>
      </c>
      <c r="AR178" s="188" t="s">
        <v>92</v>
      </c>
      <c r="AT178" s="189" t="s">
        <v>84</v>
      </c>
      <c r="AU178" s="189" t="s">
        <v>92</v>
      </c>
      <c r="AY178" s="188" t="s">
        <v>155</v>
      </c>
      <c r="BK178" s="190">
        <f>SUM(BK179:BK183)</f>
        <v>0</v>
      </c>
    </row>
    <row r="179" spans="1:65" s="2" customFormat="1" ht="24">
      <c r="A179" s="34"/>
      <c r="B179" s="35"/>
      <c r="C179" s="193" t="s">
        <v>266</v>
      </c>
      <c r="D179" s="193" t="s">
        <v>157</v>
      </c>
      <c r="E179" s="194" t="s">
        <v>267</v>
      </c>
      <c r="F179" s="195" t="s">
        <v>268</v>
      </c>
      <c r="G179" s="196" t="s">
        <v>160</v>
      </c>
      <c r="H179" s="197">
        <v>141.5</v>
      </c>
      <c r="I179" s="198"/>
      <c r="J179" s="199">
        <f>ROUND(I179*H179,2)</f>
        <v>0</v>
      </c>
      <c r="K179" s="195" t="s">
        <v>161</v>
      </c>
      <c r="L179" s="39"/>
      <c r="M179" s="200" t="s">
        <v>1</v>
      </c>
      <c r="N179" s="201" t="s">
        <v>50</v>
      </c>
      <c r="O179" s="71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162</v>
      </c>
      <c r="AT179" s="204" t="s">
        <v>157</v>
      </c>
      <c r="AU179" s="204" t="s">
        <v>94</v>
      </c>
      <c r="AY179" s="16" t="s">
        <v>155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6" t="s">
        <v>92</v>
      </c>
      <c r="BK179" s="205">
        <f>ROUND(I179*H179,2)</f>
        <v>0</v>
      </c>
      <c r="BL179" s="16" t="s">
        <v>162</v>
      </c>
      <c r="BM179" s="204" t="s">
        <v>269</v>
      </c>
    </row>
    <row r="180" spans="1:65" s="13" customFormat="1">
      <c r="B180" s="206"/>
      <c r="C180" s="207"/>
      <c r="D180" s="208" t="s">
        <v>164</v>
      </c>
      <c r="E180" s="209" t="s">
        <v>1</v>
      </c>
      <c r="F180" s="210" t="s">
        <v>270</v>
      </c>
      <c r="G180" s="207"/>
      <c r="H180" s="211">
        <v>141.5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164</v>
      </c>
      <c r="AU180" s="217" t="s">
        <v>94</v>
      </c>
      <c r="AV180" s="13" t="s">
        <v>94</v>
      </c>
      <c r="AW180" s="13" t="s">
        <v>41</v>
      </c>
      <c r="AX180" s="13" t="s">
        <v>92</v>
      </c>
      <c r="AY180" s="217" t="s">
        <v>155</v>
      </c>
    </row>
    <row r="181" spans="1:65" s="2" customFormat="1" ht="24">
      <c r="A181" s="34"/>
      <c r="B181" s="35"/>
      <c r="C181" s="193" t="s">
        <v>271</v>
      </c>
      <c r="D181" s="193" t="s">
        <v>157</v>
      </c>
      <c r="E181" s="194" t="s">
        <v>272</v>
      </c>
      <c r="F181" s="195" t="s">
        <v>273</v>
      </c>
      <c r="G181" s="196" t="s">
        <v>160</v>
      </c>
      <c r="H181" s="197">
        <v>1.04</v>
      </c>
      <c r="I181" s="198"/>
      <c r="J181" s="199">
        <f>ROUND(I181*H181,2)</f>
        <v>0</v>
      </c>
      <c r="K181" s="195" t="s">
        <v>161</v>
      </c>
      <c r="L181" s="39"/>
      <c r="M181" s="200" t="s">
        <v>1</v>
      </c>
      <c r="N181" s="201" t="s">
        <v>50</v>
      </c>
      <c r="O181" s="71"/>
      <c r="P181" s="202">
        <f>O181*H181</f>
        <v>0</v>
      </c>
      <c r="Q181" s="202">
        <v>2.6450000000000001E-2</v>
      </c>
      <c r="R181" s="202">
        <f>Q181*H181</f>
        <v>2.7508000000000001E-2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162</v>
      </c>
      <c r="AT181" s="204" t="s">
        <v>157</v>
      </c>
      <c r="AU181" s="204" t="s">
        <v>94</v>
      </c>
      <c r="AY181" s="16" t="s">
        <v>155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6" t="s">
        <v>92</v>
      </c>
      <c r="BK181" s="205">
        <f>ROUND(I181*H181,2)</f>
        <v>0</v>
      </c>
      <c r="BL181" s="16" t="s">
        <v>162</v>
      </c>
      <c r="BM181" s="204" t="s">
        <v>274</v>
      </c>
    </row>
    <row r="182" spans="1:65" s="13" customFormat="1" ht="22.5">
      <c r="B182" s="206"/>
      <c r="C182" s="207"/>
      <c r="D182" s="208" t="s">
        <v>164</v>
      </c>
      <c r="E182" s="209" t="s">
        <v>1</v>
      </c>
      <c r="F182" s="210" t="s">
        <v>275</v>
      </c>
      <c r="G182" s="207"/>
      <c r="H182" s="211">
        <v>1.04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164</v>
      </c>
      <c r="AU182" s="217" t="s">
        <v>94</v>
      </c>
      <c r="AV182" s="13" t="s">
        <v>94</v>
      </c>
      <c r="AW182" s="13" t="s">
        <v>41</v>
      </c>
      <c r="AX182" s="13" t="s">
        <v>92</v>
      </c>
      <c r="AY182" s="217" t="s">
        <v>155</v>
      </c>
    </row>
    <row r="183" spans="1:65" s="2" customFormat="1" ht="24">
      <c r="A183" s="34"/>
      <c r="B183" s="35"/>
      <c r="C183" s="193" t="s">
        <v>276</v>
      </c>
      <c r="D183" s="193" t="s">
        <v>157</v>
      </c>
      <c r="E183" s="194" t="s">
        <v>277</v>
      </c>
      <c r="F183" s="195" t="s">
        <v>278</v>
      </c>
      <c r="G183" s="196" t="s">
        <v>160</v>
      </c>
      <c r="H183" s="197">
        <v>1.04</v>
      </c>
      <c r="I183" s="198"/>
      <c r="J183" s="199">
        <f>ROUND(I183*H183,2)</f>
        <v>0</v>
      </c>
      <c r="K183" s="195" t="s">
        <v>161</v>
      </c>
      <c r="L183" s="39"/>
      <c r="M183" s="200" t="s">
        <v>1</v>
      </c>
      <c r="N183" s="201" t="s">
        <v>50</v>
      </c>
      <c r="O183" s="71"/>
      <c r="P183" s="202">
        <f>O183*H183</f>
        <v>0</v>
      </c>
      <c r="Q183" s="202">
        <v>2.6450000000000001E-2</v>
      </c>
      <c r="R183" s="202">
        <f>Q183*H183</f>
        <v>2.7508000000000001E-2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162</v>
      </c>
      <c r="AT183" s="204" t="s">
        <v>157</v>
      </c>
      <c r="AU183" s="204" t="s">
        <v>94</v>
      </c>
      <c r="AY183" s="16" t="s">
        <v>155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6" t="s">
        <v>92</v>
      </c>
      <c r="BK183" s="205">
        <f>ROUND(I183*H183,2)</f>
        <v>0</v>
      </c>
      <c r="BL183" s="16" t="s">
        <v>162</v>
      </c>
      <c r="BM183" s="204" t="s">
        <v>279</v>
      </c>
    </row>
    <row r="184" spans="1:65" s="12" customFormat="1" ht="22.9" customHeight="1">
      <c r="B184" s="177"/>
      <c r="C184" s="178"/>
      <c r="D184" s="179" t="s">
        <v>84</v>
      </c>
      <c r="E184" s="191" t="s">
        <v>182</v>
      </c>
      <c r="F184" s="191" t="s">
        <v>280</v>
      </c>
      <c r="G184" s="178"/>
      <c r="H184" s="178"/>
      <c r="I184" s="181"/>
      <c r="J184" s="192">
        <f>BK184</f>
        <v>0</v>
      </c>
      <c r="K184" s="178"/>
      <c r="L184" s="183"/>
      <c r="M184" s="184"/>
      <c r="N184" s="185"/>
      <c r="O184" s="185"/>
      <c r="P184" s="186">
        <f>SUM(P185:P187)</f>
        <v>0</v>
      </c>
      <c r="Q184" s="185"/>
      <c r="R184" s="186">
        <f>SUM(R185:R187)</f>
        <v>118.15816799999999</v>
      </c>
      <c r="S184" s="185"/>
      <c r="T184" s="187">
        <f>SUM(T185:T187)</f>
        <v>0</v>
      </c>
      <c r="AR184" s="188" t="s">
        <v>92</v>
      </c>
      <c r="AT184" s="189" t="s">
        <v>84</v>
      </c>
      <c r="AU184" s="189" t="s">
        <v>92</v>
      </c>
      <c r="AY184" s="188" t="s">
        <v>155</v>
      </c>
      <c r="BK184" s="190">
        <f>SUM(BK185:BK187)</f>
        <v>0</v>
      </c>
    </row>
    <row r="185" spans="1:65" s="2" customFormat="1" ht="24">
      <c r="A185" s="34"/>
      <c r="B185" s="35"/>
      <c r="C185" s="193" t="s">
        <v>281</v>
      </c>
      <c r="D185" s="193" t="s">
        <v>157</v>
      </c>
      <c r="E185" s="194" t="s">
        <v>282</v>
      </c>
      <c r="F185" s="195" t="s">
        <v>283</v>
      </c>
      <c r="G185" s="196" t="s">
        <v>179</v>
      </c>
      <c r="H185" s="197">
        <v>60.161999999999999</v>
      </c>
      <c r="I185" s="198"/>
      <c r="J185" s="199">
        <f>ROUND(I185*H185,2)</f>
        <v>0</v>
      </c>
      <c r="K185" s="195" t="s">
        <v>161</v>
      </c>
      <c r="L185" s="39"/>
      <c r="M185" s="200" t="s">
        <v>1</v>
      </c>
      <c r="N185" s="201" t="s">
        <v>50</v>
      </c>
      <c r="O185" s="71"/>
      <c r="P185" s="202">
        <f>O185*H185</f>
        <v>0</v>
      </c>
      <c r="Q185" s="202">
        <v>1.964</v>
      </c>
      <c r="R185" s="202">
        <f>Q185*H185</f>
        <v>118.15816799999999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162</v>
      </c>
      <c r="AT185" s="204" t="s">
        <v>157</v>
      </c>
      <c r="AU185" s="204" t="s">
        <v>94</v>
      </c>
      <c r="AY185" s="16" t="s">
        <v>155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6" t="s">
        <v>92</v>
      </c>
      <c r="BK185" s="205">
        <f>ROUND(I185*H185,2)</f>
        <v>0</v>
      </c>
      <c r="BL185" s="16" t="s">
        <v>162</v>
      </c>
      <c r="BM185" s="204" t="s">
        <v>284</v>
      </c>
    </row>
    <row r="186" spans="1:65" s="2" customFormat="1" ht="19.5">
      <c r="A186" s="34"/>
      <c r="B186" s="35"/>
      <c r="C186" s="36"/>
      <c r="D186" s="208" t="s">
        <v>175</v>
      </c>
      <c r="E186" s="36"/>
      <c r="F186" s="218" t="s">
        <v>285</v>
      </c>
      <c r="G186" s="36"/>
      <c r="H186" s="36"/>
      <c r="I186" s="219"/>
      <c r="J186" s="36"/>
      <c r="K186" s="36"/>
      <c r="L186" s="39"/>
      <c r="M186" s="220"/>
      <c r="N186" s="221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6" t="s">
        <v>175</v>
      </c>
      <c r="AU186" s="16" t="s">
        <v>94</v>
      </c>
    </row>
    <row r="187" spans="1:65" s="13" customFormat="1">
      <c r="B187" s="206"/>
      <c r="C187" s="207"/>
      <c r="D187" s="208" t="s">
        <v>164</v>
      </c>
      <c r="E187" s="209" t="s">
        <v>1</v>
      </c>
      <c r="F187" s="210" t="s">
        <v>286</v>
      </c>
      <c r="G187" s="207"/>
      <c r="H187" s="211">
        <v>60.161999999999999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164</v>
      </c>
      <c r="AU187" s="217" t="s">
        <v>94</v>
      </c>
      <c r="AV187" s="13" t="s">
        <v>94</v>
      </c>
      <c r="AW187" s="13" t="s">
        <v>41</v>
      </c>
      <c r="AX187" s="13" t="s">
        <v>92</v>
      </c>
      <c r="AY187" s="217" t="s">
        <v>155</v>
      </c>
    </row>
    <row r="188" spans="1:65" s="12" customFormat="1" ht="22.9" customHeight="1">
      <c r="B188" s="177"/>
      <c r="C188" s="178"/>
      <c r="D188" s="179" t="s">
        <v>84</v>
      </c>
      <c r="E188" s="191" t="s">
        <v>187</v>
      </c>
      <c r="F188" s="191" t="s">
        <v>287</v>
      </c>
      <c r="G188" s="178"/>
      <c r="H188" s="178"/>
      <c r="I188" s="181"/>
      <c r="J188" s="192">
        <f>BK188</f>
        <v>0</v>
      </c>
      <c r="K188" s="178"/>
      <c r="L188" s="183"/>
      <c r="M188" s="184"/>
      <c r="N188" s="185"/>
      <c r="O188" s="185"/>
      <c r="P188" s="186">
        <f>SUM(P189:P195)</f>
        <v>0</v>
      </c>
      <c r="Q188" s="185"/>
      <c r="R188" s="186">
        <f>SUM(R189:R195)</f>
        <v>0.41279399999999999</v>
      </c>
      <c r="S188" s="185"/>
      <c r="T188" s="187">
        <f>SUM(T189:T195)</f>
        <v>0.44999999999999996</v>
      </c>
      <c r="AR188" s="188" t="s">
        <v>92</v>
      </c>
      <c r="AT188" s="189" t="s">
        <v>84</v>
      </c>
      <c r="AU188" s="189" t="s">
        <v>92</v>
      </c>
      <c r="AY188" s="188" t="s">
        <v>155</v>
      </c>
      <c r="BK188" s="190">
        <f>SUM(BK189:BK195)</f>
        <v>0</v>
      </c>
    </row>
    <row r="189" spans="1:65" s="2" customFormat="1" ht="33" customHeight="1">
      <c r="A189" s="34"/>
      <c r="B189" s="35"/>
      <c r="C189" s="193" t="s">
        <v>288</v>
      </c>
      <c r="D189" s="193" t="s">
        <v>157</v>
      </c>
      <c r="E189" s="194" t="s">
        <v>289</v>
      </c>
      <c r="F189" s="195" t="s">
        <v>290</v>
      </c>
      <c r="G189" s="196" t="s">
        <v>160</v>
      </c>
      <c r="H189" s="197">
        <v>6</v>
      </c>
      <c r="I189" s="198"/>
      <c r="J189" s="199">
        <f>ROUND(I189*H189,2)</f>
        <v>0</v>
      </c>
      <c r="K189" s="195" t="s">
        <v>161</v>
      </c>
      <c r="L189" s="39"/>
      <c r="M189" s="200" t="s">
        <v>1</v>
      </c>
      <c r="N189" s="201" t="s">
        <v>50</v>
      </c>
      <c r="O189" s="71"/>
      <c r="P189" s="202">
        <f>O189*H189</f>
        <v>0</v>
      </c>
      <c r="Q189" s="202">
        <v>6.6960000000000006E-2</v>
      </c>
      <c r="R189" s="202">
        <f>Q189*H189</f>
        <v>0.40176000000000001</v>
      </c>
      <c r="S189" s="202">
        <v>7.4999999999999997E-2</v>
      </c>
      <c r="T189" s="203">
        <f>S189*H189</f>
        <v>0.44999999999999996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162</v>
      </c>
      <c r="AT189" s="204" t="s">
        <v>157</v>
      </c>
      <c r="AU189" s="204" t="s">
        <v>94</v>
      </c>
      <c r="AY189" s="16" t="s">
        <v>155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6" t="s">
        <v>92</v>
      </c>
      <c r="BK189" s="205">
        <f>ROUND(I189*H189,2)</f>
        <v>0</v>
      </c>
      <c r="BL189" s="16" t="s">
        <v>162</v>
      </c>
      <c r="BM189" s="204" t="s">
        <v>291</v>
      </c>
    </row>
    <row r="190" spans="1:65" s="2" customFormat="1" ht="16.5" customHeight="1">
      <c r="A190" s="34"/>
      <c r="B190" s="35"/>
      <c r="C190" s="222" t="s">
        <v>292</v>
      </c>
      <c r="D190" s="222" t="s">
        <v>293</v>
      </c>
      <c r="E190" s="223" t="s">
        <v>294</v>
      </c>
      <c r="F190" s="224" t="s">
        <v>295</v>
      </c>
      <c r="G190" s="225" t="s">
        <v>296</v>
      </c>
      <c r="H190" s="226">
        <v>9.1020000000000003</v>
      </c>
      <c r="I190" s="227"/>
      <c r="J190" s="228">
        <f>ROUND(I190*H190,2)</f>
        <v>0</v>
      </c>
      <c r="K190" s="224" t="s">
        <v>161</v>
      </c>
      <c r="L190" s="229"/>
      <c r="M190" s="230" t="s">
        <v>1</v>
      </c>
      <c r="N190" s="231" t="s">
        <v>50</v>
      </c>
      <c r="O190" s="71"/>
      <c r="P190" s="202">
        <f>O190*H190</f>
        <v>0</v>
      </c>
      <c r="Q190" s="202">
        <v>1E-3</v>
      </c>
      <c r="R190" s="202">
        <f>Q190*H190</f>
        <v>9.1020000000000007E-3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198</v>
      </c>
      <c r="AT190" s="204" t="s">
        <v>293</v>
      </c>
      <c r="AU190" s="204" t="s">
        <v>94</v>
      </c>
      <c r="AY190" s="16" t="s">
        <v>155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6" t="s">
        <v>92</v>
      </c>
      <c r="BK190" s="205">
        <f>ROUND(I190*H190,2)</f>
        <v>0</v>
      </c>
      <c r="BL190" s="16" t="s">
        <v>162</v>
      </c>
      <c r="BM190" s="204" t="s">
        <v>297</v>
      </c>
    </row>
    <row r="191" spans="1:65" s="13" customFormat="1">
      <c r="B191" s="206"/>
      <c r="C191" s="207"/>
      <c r="D191" s="208" t="s">
        <v>164</v>
      </c>
      <c r="E191" s="207"/>
      <c r="F191" s="210" t="s">
        <v>298</v>
      </c>
      <c r="G191" s="207"/>
      <c r="H191" s="211">
        <v>9.1020000000000003</v>
      </c>
      <c r="I191" s="212"/>
      <c r="J191" s="207"/>
      <c r="K191" s="207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164</v>
      </c>
      <c r="AU191" s="217" t="s">
        <v>94</v>
      </c>
      <c r="AV191" s="13" t="s">
        <v>94</v>
      </c>
      <c r="AW191" s="13" t="s">
        <v>4</v>
      </c>
      <c r="AX191" s="13" t="s">
        <v>92</v>
      </c>
      <c r="AY191" s="217" t="s">
        <v>155</v>
      </c>
    </row>
    <row r="192" spans="1:65" s="2" customFormat="1" ht="24">
      <c r="A192" s="34"/>
      <c r="B192" s="35"/>
      <c r="C192" s="193" t="s">
        <v>299</v>
      </c>
      <c r="D192" s="193" t="s">
        <v>157</v>
      </c>
      <c r="E192" s="194" t="s">
        <v>300</v>
      </c>
      <c r="F192" s="195" t="s">
        <v>301</v>
      </c>
      <c r="G192" s="196" t="s">
        <v>172</v>
      </c>
      <c r="H192" s="197">
        <v>8.4</v>
      </c>
      <c r="I192" s="198"/>
      <c r="J192" s="199">
        <f>ROUND(I192*H192,2)</f>
        <v>0</v>
      </c>
      <c r="K192" s="195" t="s">
        <v>161</v>
      </c>
      <c r="L192" s="39"/>
      <c r="M192" s="200" t="s">
        <v>1</v>
      </c>
      <c r="N192" s="201" t="s">
        <v>50</v>
      </c>
      <c r="O192" s="71"/>
      <c r="P192" s="202">
        <f>O192*H192</f>
        <v>0</v>
      </c>
      <c r="Q192" s="202">
        <v>2.3000000000000001E-4</v>
      </c>
      <c r="R192" s="202">
        <f>Q192*H192</f>
        <v>1.9320000000000001E-3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162</v>
      </c>
      <c r="AT192" s="204" t="s">
        <v>157</v>
      </c>
      <c r="AU192" s="204" t="s">
        <v>94</v>
      </c>
      <c r="AY192" s="16" t="s">
        <v>155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6" t="s">
        <v>92</v>
      </c>
      <c r="BK192" s="205">
        <f>ROUND(I192*H192,2)</f>
        <v>0</v>
      </c>
      <c r="BL192" s="16" t="s">
        <v>162</v>
      </c>
      <c r="BM192" s="204" t="s">
        <v>302</v>
      </c>
    </row>
    <row r="193" spans="1:65" s="2" customFormat="1" ht="19.5">
      <c r="A193" s="34"/>
      <c r="B193" s="35"/>
      <c r="C193" s="36"/>
      <c r="D193" s="208" t="s">
        <v>175</v>
      </c>
      <c r="E193" s="36"/>
      <c r="F193" s="218" t="s">
        <v>303</v>
      </c>
      <c r="G193" s="36"/>
      <c r="H193" s="36"/>
      <c r="I193" s="219"/>
      <c r="J193" s="36"/>
      <c r="K193" s="36"/>
      <c r="L193" s="39"/>
      <c r="M193" s="220"/>
      <c r="N193" s="221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6" t="s">
        <v>175</v>
      </c>
      <c r="AU193" s="16" t="s">
        <v>94</v>
      </c>
    </row>
    <row r="194" spans="1:65" s="13" customFormat="1">
      <c r="B194" s="206"/>
      <c r="C194" s="207"/>
      <c r="D194" s="208" t="s">
        <v>164</v>
      </c>
      <c r="E194" s="209" t="s">
        <v>1</v>
      </c>
      <c r="F194" s="210" t="s">
        <v>304</v>
      </c>
      <c r="G194" s="207"/>
      <c r="H194" s="211">
        <v>8.4</v>
      </c>
      <c r="I194" s="212"/>
      <c r="J194" s="207"/>
      <c r="K194" s="207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164</v>
      </c>
      <c r="AU194" s="217" t="s">
        <v>94</v>
      </c>
      <c r="AV194" s="13" t="s">
        <v>94</v>
      </c>
      <c r="AW194" s="13" t="s">
        <v>41</v>
      </c>
      <c r="AX194" s="13" t="s">
        <v>92</v>
      </c>
      <c r="AY194" s="217" t="s">
        <v>155</v>
      </c>
    </row>
    <row r="195" spans="1:65" s="2" customFormat="1" ht="16.5" customHeight="1">
      <c r="A195" s="34"/>
      <c r="B195" s="35"/>
      <c r="C195" s="193" t="s">
        <v>305</v>
      </c>
      <c r="D195" s="193" t="s">
        <v>157</v>
      </c>
      <c r="E195" s="194" t="s">
        <v>306</v>
      </c>
      <c r="F195" s="195" t="s">
        <v>307</v>
      </c>
      <c r="G195" s="196" t="s">
        <v>172</v>
      </c>
      <c r="H195" s="197">
        <v>8.4</v>
      </c>
      <c r="I195" s="198"/>
      <c r="J195" s="199">
        <f>ROUND(I195*H195,2)</f>
        <v>0</v>
      </c>
      <c r="K195" s="195" t="s">
        <v>161</v>
      </c>
      <c r="L195" s="39"/>
      <c r="M195" s="200" t="s">
        <v>1</v>
      </c>
      <c r="N195" s="201" t="s">
        <v>50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162</v>
      </c>
      <c r="AT195" s="204" t="s">
        <v>157</v>
      </c>
      <c r="AU195" s="204" t="s">
        <v>94</v>
      </c>
      <c r="AY195" s="16" t="s">
        <v>155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6" t="s">
        <v>92</v>
      </c>
      <c r="BK195" s="205">
        <f>ROUND(I195*H195,2)</f>
        <v>0</v>
      </c>
      <c r="BL195" s="16" t="s">
        <v>162</v>
      </c>
      <c r="BM195" s="204" t="s">
        <v>308</v>
      </c>
    </row>
    <row r="196" spans="1:65" s="12" customFormat="1" ht="22.9" customHeight="1">
      <c r="B196" s="177"/>
      <c r="C196" s="178"/>
      <c r="D196" s="179" t="s">
        <v>84</v>
      </c>
      <c r="E196" s="191" t="s">
        <v>204</v>
      </c>
      <c r="F196" s="191" t="s">
        <v>309</v>
      </c>
      <c r="G196" s="178"/>
      <c r="H196" s="178"/>
      <c r="I196" s="181"/>
      <c r="J196" s="192">
        <f>BK196</f>
        <v>0</v>
      </c>
      <c r="K196" s="178"/>
      <c r="L196" s="183"/>
      <c r="M196" s="184"/>
      <c r="N196" s="185"/>
      <c r="O196" s="185"/>
      <c r="P196" s="186">
        <f>SUM(P197:P218)</f>
        <v>0</v>
      </c>
      <c r="Q196" s="185"/>
      <c r="R196" s="186">
        <f>SUM(R197:R218)</f>
        <v>5.6610269999999998</v>
      </c>
      <c r="S196" s="185"/>
      <c r="T196" s="187">
        <f>SUM(T197:T218)</f>
        <v>114.54255450000001</v>
      </c>
      <c r="AR196" s="188" t="s">
        <v>92</v>
      </c>
      <c r="AT196" s="189" t="s">
        <v>84</v>
      </c>
      <c r="AU196" s="189" t="s">
        <v>92</v>
      </c>
      <c r="AY196" s="188" t="s">
        <v>155</v>
      </c>
      <c r="BK196" s="190">
        <f>SUM(BK197:BK218)</f>
        <v>0</v>
      </c>
    </row>
    <row r="197" spans="1:65" s="2" customFormat="1" ht="16.5" customHeight="1">
      <c r="A197" s="34"/>
      <c r="B197" s="35"/>
      <c r="C197" s="193" t="s">
        <v>310</v>
      </c>
      <c r="D197" s="193" t="s">
        <v>157</v>
      </c>
      <c r="E197" s="194" t="s">
        <v>311</v>
      </c>
      <c r="F197" s="195" t="s">
        <v>312</v>
      </c>
      <c r="G197" s="196" t="s">
        <v>172</v>
      </c>
      <c r="H197" s="197">
        <v>6.0439999999999996</v>
      </c>
      <c r="I197" s="198"/>
      <c r="J197" s="199">
        <f>ROUND(I197*H197,2)</f>
        <v>0</v>
      </c>
      <c r="K197" s="195" t="s">
        <v>161</v>
      </c>
      <c r="L197" s="39"/>
      <c r="M197" s="200" t="s">
        <v>1</v>
      </c>
      <c r="N197" s="201" t="s">
        <v>50</v>
      </c>
      <c r="O197" s="71"/>
      <c r="P197" s="202">
        <f>O197*H197</f>
        <v>0</v>
      </c>
      <c r="Q197" s="202">
        <v>1.17E-3</v>
      </c>
      <c r="R197" s="202">
        <f>Q197*H197</f>
        <v>7.0714799999999998E-3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162</v>
      </c>
      <c r="AT197" s="204" t="s">
        <v>157</v>
      </c>
      <c r="AU197" s="204" t="s">
        <v>94</v>
      </c>
      <c r="AY197" s="16" t="s">
        <v>155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6" t="s">
        <v>92</v>
      </c>
      <c r="BK197" s="205">
        <f>ROUND(I197*H197,2)</f>
        <v>0</v>
      </c>
      <c r="BL197" s="16" t="s">
        <v>162</v>
      </c>
      <c r="BM197" s="204" t="s">
        <v>313</v>
      </c>
    </row>
    <row r="198" spans="1:65" s="13" customFormat="1">
      <c r="B198" s="206"/>
      <c r="C198" s="207"/>
      <c r="D198" s="208" t="s">
        <v>164</v>
      </c>
      <c r="E198" s="209" t="s">
        <v>1</v>
      </c>
      <c r="F198" s="210" t="s">
        <v>314</v>
      </c>
      <c r="G198" s="207"/>
      <c r="H198" s="211">
        <v>6.0439999999999996</v>
      </c>
      <c r="I198" s="212"/>
      <c r="J198" s="207"/>
      <c r="K198" s="207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164</v>
      </c>
      <c r="AU198" s="217" t="s">
        <v>94</v>
      </c>
      <c r="AV198" s="13" t="s">
        <v>94</v>
      </c>
      <c r="AW198" s="13" t="s">
        <v>41</v>
      </c>
      <c r="AX198" s="13" t="s">
        <v>92</v>
      </c>
      <c r="AY198" s="217" t="s">
        <v>155</v>
      </c>
    </row>
    <row r="199" spans="1:65" s="2" customFormat="1" ht="16.5" customHeight="1">
      <c r="A199" s="34"/>
      <c r="B199" s="35"/>
      <c r="C199" s="193" t="s">
        <v>315</v>
      </c>
      <c r="D199" s="193" t="s">
        <v>157</v>
      </c>
      <c r="E199" s="194" t="s">
        <v>316</v>
      </c>
      <c r="F199" s="195" t="s">
        <v>317</v>
      </c>
      <c r="G199" s="196" t="s">
        <v>172</v>
      </c>
      <c r="H199" s="197">
        <v>36.043999999999997</v>
      </c>
      <c r="I199" s="198"/>
      <c r="J199" s="199">
        <f>ROUND(I199*H199,2)</f>
        <v>0</v>
      </c>
      <c r="K199" s="195" t="s">
        <v>161</v>
      </c>
      <c r="L199" s="39"/>
      <c r="M199" s="200" t="s">
        <v>1</v>
      </c>
      <c r="N199" s="201" t="s">
        <v>50</v>
      </c>
      <c r="O199" s="71"/>
      <c r="P199" s="202">
        <f>O199*H199</f>
        <v>0</v>
      </c>
      <c r="Q199" s="202">
        <v>5.8E-4</v>
      </c>
      <c r="R199" s="202">
        <f>Q199*H199</f>
        <v>2.0905519999999997E-2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162</v>
      </c>
      <c r="AT199" s="204" t="s">
        <v>157</v>
      </c>
      <c r="AU199" s="204" t="s">
        <v>94</v>
      </c>
      <c r="AY199" s="16" t="s">
        <v>155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6" t="s">
        <v>92</v>
      </c>
      <c r="BK199" s="205">
        <f>ROUND(I199*H199,2)</f>
        <v>0</v>
      </c>
      <c r="BL199" s="16" t="s">
        <v>162</v>
      </c>
      <c r="BM199" s="204" t="s">
        <v>318</v>
      </c>
    </row>
    <row r="200" spans="1:65" s="2" customFormat="1" ht="19.5">
      <c r="A200" s="34"/>
      <c r="B200" s="35"/>
      <c r="C200" s="36"/>
      <c r="D200" s="208" t="s">
        <v>175</v>
      </c>
      <c r="E200" s="36"/>
      <c r="F200" s="218" t="s">
        <v>319</v>
      </c>
      <c r="G200" s="36"/>
      <c r="H200" s="36"/>
      <c r="I200" s="219"/>
      <c r="J200" s="36"/>
      <c r="K200" s="36"/>
      <c r="L200" s="39"/>
      <c r="M200" s="220"/>
      <c r="N200" s="221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175</v>
      </c>
      <c r="AU200" s="16" t="s">
        <v>94</v>
      </c>
    </row>
    <row r="201" spans="1:65" s="13" customFormat="1">
      <c r="B201" s="206"/>
      <c r="C201" s="207"/>
      <c r="D201" s="208" t="s">
        <v>164</v>
      </c>
      <c r="E201" s="209" t="s">
        <v>1</v>
      </c>
      <c r="F201" s="210" t="s">
        <v>320</v>
      </c>
      <c r="G201" s="207"/>
      <c r="H201" s="211">
        <v>6.0439999999999996</v>
      </c>
      <c r="I201" s="212"/>
      <c r="J201" s="207"/>
      <c r="K201" s="207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164</v>
      </c>
      <c r="AU201" s="217" t="s">
        <v>94</v>
      </c>
      <c r="AV201" s="13" t="s">
        <v>94</v>
      </c>
      <c r="AW201" s="13" t="s">
        <v>41</v>
      </c>
      <c r="AX201" s="13" t="s">
        <v>85</v>
      </c>
      <c r="AY201" s="217" t="s">
        <v>155</v>
      </c>
    </row>
    <row r="202" spans="1:65" s="13" customFormat="1">
      <c r="B202" s="206"/>
      <c r="C202" s="207"/>
      <c r="D202" s="208" t="s">
        <v>164</v>
      </c>
      <c r="E202" s="209" t="s">
        <v>1</v>
      </c>
      <c r="F202" s="210" t="s">
        <v>321</v>
      </c>
      <c r="G202" s="207"/>
      <c r="H202" s="211">
        <v>30</v>
      </c>
      <c r="I202" s="212"/>
      <c r="J202" s="207"/>
      <c r="K202" s="207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164</v>
      </c>
      <c r="AU202" s="217" t="s">
        <v>94</v>
      </c>
      <c r="AV202" s="13" t="s">
        <v>94</v>
      </c>
      <c r="AW202" s="13" t="s">
        <v>41</v>
      </c>
      <c r="AX202" s="13" t="s">
        <v>85</v>
      </c>
      <c r="AY202" s="217" t="s">
        <v>155</v>
      </c>
    </row>
    <row r="203" spans="1:65" s="14" customFormat="1">
      <c r="B203" s="232"/>
      <c r="C203" s="233"/>
      <c r="D203" s="208" t="s">
        <v>164</v>
      </c>
      <c r="E203" s="234" t="s">
        <v>1</v>
      </c>
      <c r="F203" s="235" t="s">
        <v>322</v>
      </c>
      <c r="G203" s="233"/>
      <c r="H203" s="236">
        <v>36.043999999999997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164</v>
      </c>
      <c r="AU203" s="242" t="s">
        <v>94</v>
      </c>
      <c r="AV203" s="14" t="s">
        <v>162</v>
      </c>
      <c r="AW203" s="14" t="s">
        <v>41</v>
      </c>
      <c r="AX203" s="14" t="s">
        <v>92</v>
      </c>
      <c r="AY203" s="242" t="s">
        <v>155</v>
      </c>
    </row>
    <row r="204" spans="1:65" s="2" customFormat="1" ht="16.5" customHeight="1">
      <c r="A204" s="34"/>
      <c r="B204" s="35"/>
      <c r="C204" s="222" t="s">
        <v>323</v>
      </c>
      <c r="D204" s="222" t="s">
        <v>293</v>
      </c>
      <c r="E204" s="223" t="s">
        <v>324</v>
      </c>
      <c r="F204" s="224" t="s">
        <v>325</v>
      </c>
      <c r="G204" s="225" t="s">
        <v>190</v>
      </c>
      <c r="H204" s="226">
        <v>0.14799999999999999</v>
      </c>
      <c r="I204" s="227"/>
      <c r="J204" s="228">
        <f>ROUND(I204*H204,2)</f>
        <v>0</v>
      </c>
      <c r="K204" s="224" t="s">
        <v>1</v>
      </c>
      <c r="L204" s="229"/>
      <c r="M204" s="230" t="s">
        <v>1</v>
      </c>
      <c r="N204" s="231" t="s">
        <v>50</v>
      </c>
      <c r="O204" s="71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198</v>
      </c>
      <c r="AT204" s="204" t="s">
        <v>293</v>
      </c>
      <c r="AU204" s="204" t="s">
        <v>94</v>
      </c>
      <c r="AY204" s="16" t="s">
        <v>155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6" t="s">
        <v>92</v>
      </c>
      <c r="BK204" s="205">
        <f>ROUND(I204*H204,2)</f>
        <v>0</v>
      </c>
      <c r="BL204" s="16" t="s">
        <v>162</v>
      </c>
      <c r="BM204" s="204" t="s">
        <v>326</v>
      </c>
    </row>
    <row r="205" spans="1:65" s="13" customFormat="1">
      <c r="B205" s="206"/>
      <c r="C205" s="207"/>
      <c r="D205" s="208" t="s">
        <v>164</v>
      </c>
      <c r="E205" s="209" t="s">
        <v>1</v>
      </c>
      <c r="F205" s="210" t="s">
        <v>327</v>
      </c>
      <c r="G205" s="207"/>
      <c r="H205" s="211">
        <v>0.14099999999999999</v>
      </c>
      <c r="I205" s="212"/>
      <c r="J205" s="207"/>
      <c r="K205" s="207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164</v>
      </c>
      <c r="AU205" s="217" t="s">
        <v>94</v>
      </c>
      <c r="AV205" s="13" t="s">
        <v>94</v>
      </c>
      <c r="AW205" s="13" t="s">
        <v>41</v>
      </c>
      <c r="AX205" s="13" t="s">
        <v>92</v>
      </c>
      <c r="AY205" s="217" t="s">
        <v>155</v>
      </c>
    </row>
    <row r="206" spans="1:65" s="13" customFormat="1">
      <c r="B206" s="206"/>
      <c r="C206" s="207"/>
      <c r="D206" s="208" t="s">
        <v>164</v>
      </c>
      <c r="E206" s="207"/>
      <c r="F206" s="210" t="s">
        <v>328</v>
      </c>
      <c r="G206" s="207"/>
      <c r="H206" s="211">
        <v>0.14799999999999999</v>
      </c>
      <c r="I206" s="212"/>
      <c r="J206" s="207"/>
      <c r="K206" s="207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164</v>
      </c>
      <c r="AU206" s="217" t="s">
        <v>94</v>
      </c>
      <c r="AV206" s="13" t="s">
        <v>94</v>
      </c>
      <c r="AW206" s="13" t="s">
        <v>4</v>
      </c>
      <c r="AX206" s="13" t="s">
        <v>92</v>
      </c>
      <c r="AY206" s="217" t="s">
        <v>155</v>
      </c>
    </row>
    <row r="207" spans="1:65" s="2" customFormat="1" ht="24">
      <c r="A207" s="34"/>
      <c r="B207" s="35"/>
      <c r="C207" s="193" t="s">
        <v>329</v>
      </c>
      <c r="D207" s="193" t="s">
        <v>157</v>
      </c>
      <c r="E207" s="194" t="s">
        <v>330</v>
      </c>
      <c r="F207" s="195" t="s">
        <v>331</v>
      </c>
      <c r="G207" s="196" t="s">
        <v>235</v>
      </c>
      <c r="H207" s="197">
        <v>1</v>
      </c>
      <c r="I207" s="198"/>
      <c r="J207" s="199">
        <f>ROUND(I207*H207,2)</f>
        <v>0</v>
      </c>
      <c r="K207" s="195" t="s">
        <v>161</v>
      </c>
      <c r="L207" s="39"/>
      <c r="M207" s="200" t="s">
        <v>1</v>
      </c>
      <c r="N207" s="201" t="s">
        <v>50</v>
      </c>
      <c r="O207" s="71"/>
      <c r="P207" s="202">
        <f>O207*H207</f>
        <v>0</v>
      </c>
      <c r="Q207" s="202">
        <v>6.4900000000000001E-3</v>
      </c>
      <c r="R207" s="202">
        <f>Q207*H207</f>
        <v>6.4900000000000001E-3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162</v>
      </c>
      <c r="AT207" s="204" t="s">
        <v>157</v>
      </c>
      <c r="AU207" s="204" t="s">
        <v>94</v>
      </c>
      <c r="AY207" s="16" t="s">
        <v>155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6" t="s">
        <v>92</v>
      </c>
      <c r="BK207" s="205">
        <f>ROUND(I207*H207,2)</f>
        <v>0</v>
      </c>
      <c r="BL207" s="16" t="s">
        <v>162</v>
      </c>
      <c r="BM207" s="204" t="s">
        <v>332</v>
      </c>
    </row>
    <row r="208" spans="1:65" s="2" customFormat="1" ht="24">
      <c r="A208" s="34"/>
      <c r="B208" s="35"/>
      <c r="C208" s="193" t="s">
        <v>333</v>
      </c>
      <c r="D208" s="193" t="s">
        <v>157</v>
      </c>
      <c r="E208" s="194" t="s">
        <v>334</v>
      </c>
      <c r="F208" s="195" t="s">
        <v>335</v>
      </c>
      <c r="G208" s="196" t="s">
        <v>160</v>
      </c>
      <c r="H208" s="197">
        <v>110.10899999999999</v>
      </c>
      <c r="I208" s="198"/>
      <c r="J208" s="199">
        <f>ROUND(I208*H208,2)</f>
        <v>0</v>
      </c>
      <c r="K208" s="195" t="s">
        <v>161</v>
      </c>
      <c r="L208" s="39"/>
      <c r="M208" s="200" t="s">
        <v>1</v>
      </c>
      <c r="N208" s="201" t="s">
        <v>50</v>
      </c>
      <c r="O208" s="71"/>
      <c r="P208" s="202">
        <f>O208*H208</f>
        <v>0</v>
      </c>
      <c r="Q208" s="202">
        <v>0</v>
      </c>
      <c r="R208" s="202">
        <f>Q208*H208</f>
        <v>0</v>
      </c>
      <c r="S208" s="202">
        <v>5.0000000000000001E-4</v>
      </c>
      <c r="T208" s="203">
        <f>S208*H208</f>
        <v>5.5054499999999999E-2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162</v>
      </c>
      <c r="AT208" s="204" t="s">
        <v>157</v>
      </c>
      <c r="AU208" s="204" t="s">
        <v>94</v>
      </c>
      <c r="AY208" s="16" t="s">
        <v>155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6" t="s">
        <v>92</v>
      </c>
      <c r="BK208" s="205">
        <f>ROUND(I208*H208,2)</f>
        <v>0</v>
      </c>
      <c r="BL208" s="16" t="s">
        <v>162</v>
      </c>
      <c r="BM208" s="204" t="s">
        <v>336</v>
      </c>
    </row>
    <row r="209" spans="1:65" s="13" customFormat="1" ht="33.75">
      <c r="B209" s="206"/>
      <c r="C209" s="207"/>
      <c r="D209" s="208" t="s">
        <v>164</v>
      </c>
      <c r="E209" s="209" t="s">
        <v>1</v>
      </c>
      <c r="F209" s="210" t="s">
        <v>337</v>
      </c>
      <c r="G209" s="207"/>
      <c r="H209" s="211">
        <v>110.10899999999999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164</v>
      </c>
      <c r="AU209" s="217" t="s">
        <v>94</v>
      </c>
      <c r="AV209" s="13" t="s">
        <v>94</v>
      </c>
      <c r="AW209" s="13" t="s">
        <v>41</v>
      </c>
      <c r="AX209" s="13" t="s">
        <v>92</v>
      </c>
      <c r="AY209" s="217" t="s">
        <v>155</v>
      </c>
    </row>
    <row r="210" spans="1:65" s="2" customFormat="1" ht="33" customHeight="1">
      <c r="A210" s="34"/>
      <c r="B210" s="35"/>
      <c r="C210" s="193" t="s">
        <v>338</v>
      </c>
      <c r="D210" s="193" t="s">
        <v>157</v>
      </c>
      <c r="E210" s="194" t="s">
        <v>339</v>
      </c>
      <c r="F210" s="195" t="s">
        <v>340</v>
      </c>
      <c r="G210" s="196" t="s">
        <v>160</v>
      </c>
      <c r="H210" s="197">
        <v>36</v>
      </c>
      <c r="I210" s="198"/>
      <c r="J210" s="199">
        <f>ROUND(I210*H210,2)</f>
        <v>0</v>
      </c>
      <c r="K210" s="195" t="s">
        <v>161</v>
      </c>
      <c r="L210" s="39"/>
      <c r="M210" s="200" t="s">
        <v>1</v>
      </c>
      <c r="N210" s="201" t="s">
        <v>50</v>
      </c>
      <c r="O210" s="71"/>
      <c r="P210" s="202">
        <f>O210*H210</f>
        <v>0</v>
      </c>
      <c r="Q210" s="202">
        <v>2.1000000000000001E-4</v>
      </c>
      <c r="R210" s="202">
        <f>Q210*H210</f>
        <v>7.5600000000000007E-3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162</v>
      </c>
      <c r="AT210" s="204" t="s">
        <v>157</v>
      </c>
      <c r="AU210" s="204" t="s">
        <v>94</v>
      </c>
      <c r="AY210" s="16" t="s">
        <v>155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6" t="s">
        <v>92</v>
      </c>
      <c r="BK210" s="205">
        <f>ROUND(I210*H210,2)</f>
        <v>0</v>
      </c>
      <c r="BL210" s="16" t="s">
        <v>162</v>
      </c>
      <c r="BM210" s="204" t="s">
        <v>341</v>
      </c>
    </row>
    <row r="211" spans="1:65" s="13" customFormat="1">
      <c r="B211" s="206"/>
      <c r="C211" s="207"/>
      <c r="D211" s="208" t="s">
        <v>164</v>
      </c>
      <c r="E211" s="209" t="s">
        <v>1</v>
      </c>
      <c r="F211" s="210" t="s">
        <v>342</v>
      </c>
      <c r="G211" s="207"/>
      <c r="H211" s="211">
        <v>36</v>
      </c>
      <c r="I211" s="212"/>
      <c r="J211" s="207"/>
      <c r="K211" s="207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164</v>
      </c>
      <c r="AU211" s="217" t="s">
        <v>94</v>
      </c>
      <c r="AV211" s="13" t="s">
        <v>94</v>
      </c>
      <c r="AW211" s="13" t="s">
        <v>41</v>
      </c>
      <c r="AX211" s="13" t="s">
        <v>92</v>
      </c>
      <c r="AY211" s="217" t="s">
        <v>155</v>
      </c>
    </row>
    <row r="212" spans="1:65" s="2" customFormat="1" ht="16.5" customHeight="1">
      <c r="A212" s="34"/>
      <c r="B212" s="35"/>
      <c r="C212" s="193" t="s">
        <v>28</v>
      </c>
      <c r="D212" s="193" t="s">
        <v>157</v>
      </c>
      <c r="E212" s="194" t="s">
        <v>343</v>
      </c>
      <c r="F212" s="195" t="s">
        <v>344</v>
      </c>
      <c r="G212" s="196" t="s">
        <v>179</v>
      </c>
      <c r="H212" s="197">
        <v>45.75</v>
      </c>
      <c r="I212" s="198"/>
      <c r="J212" s="199">
        <f>ROUND(I212*H212,2)</f>
        <v>0</v>
      </c>
      <c r="K212" s="195" t="s">
        <v>161</v>
      </c>
      <c r="L212" s="39"/>
      <c r="M212" s="200" t="s">
        <v>1</v>
      </c>
      <c r="N212" s="201" t="s">
        <v>50</v>
      </c>
      <c r="O212" s="71"/>
      <c r="P212" s="202">
        <f>O212*H212</f>
        <v>0</v>
      </c>
      <c r="Q212" s="202">
        <v>0.12</v>
      </c>
      <c r="R212" s="202">
        <f>Q212*H212</f>
        <v>5.49</v>
      </c>
      <c r="S212" s="202">
        <v>2.4900000000000002</v>
      </c>
      <c r="T212" s="203">
        <f>S212*H212</f>
        <v>113.9175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162</v>
      </c>
      <c r="AT212" s="204" t="s">
        <v>157</v>
      </c>
      <c r="AU212" s="204" t="s">
        <v>94</v>
      </c>
      <c r="AY212" s="16" t="s">
        <v>155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6" t="s">
        <v>92</v>
      </c>
      <c r="BK212" s="205">
        <f>ROUND(I212*H212,2)</f>
        <v>0</v>
      </c>
      <c r="BL212" s="16" t="s">
        <v>162</v>
      </c>
      <c r="BM212" s="204" t="s">
        <v>345</v>
      </c>
    </row>
    <row r="213" spans="1:65" s="13" customFormat="1" ht="22.5">
      <c r="B213" s="206"/>
      <c r="C213" s="207"/>
      <c r="D213" s="208" t="s">
        <v>164</v>
      </c>
      <c r="E213" s="209" t="s">
        <v>1</v>
      </c>
      <c r="F213" s="210" t="s">
        <v>346</v>
      </c>
      <c r="G213" s="207"/>
      <c r="H213" s="211">
        <v>45.75</v>
      </c>
      <c r="I213" s="212"/>
      <c r="J213" s="207"/>
      <c r="K213" s="207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164</v>
      </c>
      <c r="AU213" s="217" t="s">
        <v>94</v>
      </c>
      <c r="AV213" s="13" t="s">
        <v>94</v>
      </c>
      <c r="AW213" s="13" t="s">
        <v>41</v>
      </c>
      <c r="AX213" s="13" t="s">
        <v>92</v>
      </c>
      <c r="AY213" s="217" t="s">
        <v>155</v>
      </c>
    </row>
    <row r="214" spans="1:65" s="2" customFormat="1" ht="16.5" customHeight="1">
      <c r="A214" s="34"/>
      <c r="B214" s="35"/>
      <c r="C214" s="193" t="s">
        <v>347</v>
      </c>
      <c r="D214" s="193" t="s">
        <v>157</v>
      </c>
      <c r="E214" s="194" t="s">
        <v>348</v>
      </c>
      <c r="F214" s="195" t="s">
        <v>349</v>
      </c>
      <c r="G214" s="196" t="s">
        <v>172</v>
      </c>
      <c r="H214" s="197">
        <v>30</v>
      </c>
      <c r="I214" s="198"/>
      <c r="J214" s="199">
        <f>ROUND(I214*H214,2)</f>
        <v>0</v>
      </c>
      <c r="K214" s="195" t="s">
        <v>161</v>
      </c>
      <c r="L214" s="39"/>
      <c r="M214" s="200" t="s">
        <v>1</v>
      </c>
      <c r="N214" s="201" t="s">
        <v>50</v>
      </c>
      <c r="O214" s="71"/>
      <c r="P214" s="202">
        <f>O214*H214</f>
        <v>0</v>
      </c>
      <c r="Q214" s="202">
        <v>8.0000000000000007E-5</v>
      </c>
      <c r="R214" s="202">
        <f>Q214*H214</f>
        <v>2.4000000000000002E-3</v>
      </c>
      <c r="S214" s="202">
        <v>1.7999999999999999E-2</v>
      </c>
      <c r="T214" s="203">
        <f>S214*H214</f>
        <v>0.53999999999999992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162</v>
      </c>
      <c r="AT214" s="204" t="s">
        <v>157</v>
      </c>
      <c r="AU214" s="204" t="s">
        <v>94</v>
      </c>
      <c r="AY214" s="16" t="s">
        <v>155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6" t="s">
        <v>92</v>
      </c>
      <c r="BK214" s="205">
        <f>ROUND(I214*H214,2)</f>
        <v>0</v>
      </c>
      <c r="BL214" s="16" t="s">
        <v>162</v>
      </c>
      <c r="BM214" s="204" t="s">
        <v>350</v>
      </c>
    </row>
    <row r="215" spans="1:65" s="13" customFormat="1">
      <c r="B215" s="206"/>
      <c r="C215" s="207"/>
      <c r="D215" s="208" t="s">
        <v>164</v>
      </c>
      <c r="E215" s="209" t="s">
        <v>1</v>
      </c>
      <c r="F215" s="210" t="s">
        <v>351</v>
      </c>
      <c r="G215" s="207"/>
      <c r="H215" s="211">
        <v>30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164</v>
      </c>
      <c r="AU215" s="217" t="s">
        <v>94</v>
      </c>
      <c r="AV215" s="13" t="s">
        <v>94</v>
      </c>
      <c r="AW215" s="13" t="s">
        <v>41</v>
      </c>
      <c r="AX215" s="13" t="s">
        <v>92</v>
      </c>
      <c r="AY215" s="217" t="s">
        <v>155</v>
      </c>
    </row>
    <row r="216" spans="1:65" s="2" customFormat="1" ht="33" customHeight="1">
      <c r="A216" s="34"/>
      <c r="B216" s="35"/>
      <c r="C216" s="193" t="s">
        <v>352</v>
      </c>
      <c r="D216" s="193" t="s">
        <v>157</v>
      </c>
      <c r="E216" s="194" t="s">
        <v>353</v>
      </c>
      <c r="F216" s="195" t="s">
        <v>354</v>
      </c>
      <c r="G216" s="196" t="s">
        <v>172</v>
      </c>
      <c r="H216" s="197">
        <v>30</v>
      </c>
      <c r="I216" s="198"/>
      <c r="J216" s="199">
        <f>ROUND(I216*H216,2)</f>
        <v>0</v>
      </c>
      <c r="K216" s="195" t="s">
        <v>161</v>
      </c>
      <c r="L216" s="39"/>
      <c r="M216" s="200" t="s">
        <v>1</v>
      </c>
      <c r="N216" s="201" t="s">
        <v>50</v>
      </c>
      <c r="O216" s="71"/>
      <c r="P216" s="202">
        <f>O216*H216</f>
        <v>0</v>
      </c>
      <c r="Q216" s="202">
        <v>1.2199999999999999E-3</v>
      </c>
      <c r="R216" s="202">
        <f>Q216*H216</f>
        <v>3.6600000000000001E-2</v>
      </c>
      <c r="S216" s="202">
        <v>1E-3</v>
      </c>
      <c r="T216" s="203">
        <f>S216*H216</f>
        <v>0.03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162</v>
      </c>
      <c r="AT216" s="204" t="s">
        <v>157</v>
      </c>
      <c r="AU216" s="204" t="s">
        <v>94</v>
      </c>
      <c r="AY216" s="16" t="s">
        <v>155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6" t="s">
        <v>92</v>
      </c>
      <c r="BK216" s="205">
        <f>ROUND(I216*H216,2)</f>
        <v>0</v>
      </c>
      <c r="BL216" s="16" t="s">
        <v>162</v>
      </c>
      <c r="BM216" s="204" t="s">
        <v>355</v>
      </c>
    </row>
    <row r="217" spans="1:65" s="13" customFormat="1">
      <c r="B217" s="206"/>
      <c r="C217" s="207"/>
      <c r="D217" s="208" t="s">
        <v>164</v>
      </c>
      <c r="E217" s="209" t="s">
        <v>1</v>
      </c>
      <c r="F217" s="210" t="s">
        <v>356</v>
      </c>
      <c r="G217" s="207"/>
      <c r="H217" s="211">
        <v>30</v>
      </c>
      <c r="I217" s="212"/>
      <c r="J217" s="207"/>
      <c r="K217" s="207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164</v>
      </c>
      <c r="AU217" s="217" t="s">
        <v>94</v>
      </c>
      <c r="AV217" s="13" t="s">
        <v>94</v>
      </c>
      <c r="AW217" s="13" t="s">
        <v>41</v>
      </c>
      <c r="AX217" s="13" t="s">
        <v>92</v>
      </c>
      <c r="AY217" s="217" t="s">
        <v>155</v>
      </c>
    </row>
    <row r="218" spans="1:65" s="2" customFormat="1" ht="24">
      <c r="A218" s="34"/>
      <c r="B218" s="35"/>
      <c r="C218" s="222" t="s">
        <v>357</v>
      </c>
      <c r="D218" s="222" t="s">
        <v>293</v>
      </c>
      <c r="E218" s="223" t="s">
        <v>358</v>
      </c>
      <c r="F218" s="224" t="s">
        <v>359</v>
      </c>
      <c r="G218" s="225" t="s">
        <v>190</v>
      </c>
      <c r="H218" s="226">
        <v>0.09</v>
      </c>
      <c r="I218" s="227"/>
      <c r="J218" s="228">
        <f>ROUND(I218*H218,2)</f>
        <v>0</v>
      </c>
      <c r="K218" s="224" t="s">
        <v>161</v>
      </c>
      <c r="L218" s="229"/>
      <c r="M218" s="230" t="s">
        <v>1</v>
      </c>
      <c r="N218" s="231" t="s">
        <v>50</v>
      </c>
      <c r="O218" s="71"/>
      <c r="P218" s="202">
        <f>O218*H218</f>
        <v>0</v>
      </c>
      <c r="Q218" s="202">
        <v>1</v>
      </c>
      <c r="R218" s="202">
        <f>Q218*H218</f>
        <v>0.09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198</v>
      </c>
      <c r="AT218" s="204" t="s">
        <v>293</v>
      </c>
      <c r="AU218" s="204" t="s">
        <v>94</v>
      </c>
      <c r="AY218" s="16" t="s">
        <v>155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6" t="s">
        <v>92</v>
      </c>
      <c r="BK218" s="205">
        <f>ROUND(I218*H218,2)</f>
        <v>0</v>
      </c>
      <c r="BL218" s="16" t="s">
        <v>162</v>
      </c>
      <c r="BM218" s="204" t="s">
        <v>360</v>
      </c>
    </row>
    <row r="219" spans="1:65" s="12" customFormat="1" ht="22.9" customHeight="1">
      <c r="B219" s="177"/>
      <c r="C219" s="178"/>
      <c r="D219" s="179" t="s">
        <v>84</v>
      </c>
      <c r="E219" s="191" t="s">
        <v>361</v>
      </c>
      <c r="F219" s="191" t="s">
        <v>362</v>
      </c>
      <c r="G219" s="178"/>
      <c r="H219" s="178"/>
      <c r="I219" s="181"/>
      <c r="J219" s="192">
        <f>BK219</f>
        <v>0</v>
      </c>
      <c r="K219" s="178"/>
      <c r="L219" s="183"/>
      <c r="M219" s="184"/>
      <c r="N219" s="185"/>
      <c r="O219" s="185"/>
      <c r="P219" s="186">
        <f>SUM(P220:P226)</f>
        <v>0</v>
      </c>
      <c r="Q219" s="185"/>
      <c r="R219" s="186">
        <f>SUM(R220:R226)</f>
        <v>0</v>
      </c>
      <c r="S219" s="185"/>
      <c r="T219" s="187">
        <f>SUM(T220:T226)</f>
        <v>0</v>
      </c>
      <c r="AR219" s="188" t="s">
        <v>92</v>
      </c>
      <c r="AT219" s="189" t="s">
        <v>84</v>
      </c>
      <c r="AU219" s="189" t="s">
        <v>92</v>
      </c>
      <c r="AY219" s="188" t="s">
        <v>155</v>
      </c>
      <c r="BK219" s="190">
        <f>SUM(BK220:BK226)</f>
        <v>0</v>
      </c>
    </row>
    <row r="220" spans="1:65" s="2" customFormat="1" ht="24">
      <c r="A220" s="34"/>
      <c r="B220" s="35"/>
      <c r="C220" s="193" t="s">
        <v>363</v>
      </c>
      <c r="D220" s="193" t="s">
        <v>157</v>
      </c>
      <c r="E220" s="194" t="s">
        <v>364</v>
      </c>
      <c r="F220" s="195" t="s">
        <v>365</v>
      </c>
      <c r="G220" s="196" t="s">
        <v>190</v>
      </c>
      <c r="H220" s="197">
        <v>123.52500000000001</v>
      </c>
      <c r="I220" s="198"/>
      <c r="J220" s="199">
        <f>ROUND(I220*H220,2)</f>
        <v>0</v>
      </c>
      <c r="K220" s="195" t="s">
        <v>161</v>
      </c>
      <c r="L220" s="39"/>
      <c r="M220" s="200" t="s">
        <v>1</v>
      </c>
      <c r="N220" s="201" t="s">
        <v>50</v>
      </c>
      <c r="O220" s="71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162</v>
      </c>
      <c r="AT220" s="204" t="s">
        <v>157</v>
      </c>
      <c r="AU220" s="204" t="s">
        <v>94</v>
      </c>
      <c r="AY220" s="16" t="s">
        <v>155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6" t="s">
        <v>92</v>
      </c>
      <c r="BK220" s="205">
        <f>ROUND(I220*H220,2)</f>
        <v>0</v>
      </c>
      <c r="BL220" s="16" t="s">
        <v>162</v>
      </c>
      <c r="BM220" s="204" t="s">
        <v>366</v>
      </c>
    </row>
    <row r="221" spans="1:65" s="13" customFormat="1">
      <c r="B221" s="206"/>
      <c r="C221" s="207"/>
      <c r="D221" s="208" t="s">
        <v>164</v>
      </c>
      <c r="E221" s="209" t="s">
        <v>1</v>
      </c>
      <c r="F221" s="210" t="s">
        <v>367</v>
      </c>
      <c r="G221" s="207"/>
      <c r="H221" s="211">
        <v>123.52500000000001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164</v>
      </c>
      <c r="AU221" s="217" t="s">
        <v>94</v>
      </c>
      <c r="AV221" s="13" t="s">
        <v>94</v>
      </c>
      <c r="AW221" s="13" t="s">
        <v>41</v>
      </c>
      <c r="AX221" s="13" t="s">
        <v>92</v>
      </c>
      <c r="AY221" s="217" t="s">
        <v>155</v>
      </c>
    </row>
    <row r="222" spans="1:65" s="2" customFormat="1" ht="24">
      <c r="A222" s="34"/>
      <c r="B222" s="35"/>
      <c r="C222" s="193" t="s">
        <v>368</v>
      </c>
      <c r="D222" s="193" t="s">
        <v>157</v>
      </c>
      <c r="E222" s="194" t="s">
        <v>369</v>
      </c>
      <c r="F222" s="195" t="s">
        <v>370</v>
      </c>
      <c r="G222" s="196" t="s">
        <v>190</v>
      </c>
      <c r="H222" s="197">
        <v>123.52500000000001</v>
      </c>
      <c r="I222" s="198"/>
      <c r="J222" s="199">
        <f>ROUND(I222*H222,2)</f>
        <v>0</v>
      </c>
      <c r="K222" s="195" t="s">
        <v>161</v>
      </c>
      <c r="L222" s="39"/>
      <c r="M222" s="200" t="s">
        <v>1</v>
      </c>
      <c r="N222" s="201" t="s">
        <v>50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162</v>
      </c>
      <c r="AT222" s="204" t="s">
        <v>157</v>
      </c>
      <c r="AU222" s="204" t="s">
        <v>94</v>
      </c>
      <c r="AY222" s="16" t="s">
        <v>155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6" t="s">
        <v>92</v>
      </c>
      <c r="BK222" s="205">
        <f>ROUND(I222*H222,2)</f>
        <v>0</v>
      </c>
      <c r="BL222" s="16" t="s">
        <v>162</v>
      </c>
      <c r="BM222" s="204" t="s">
        <v>371</v>
      </c>
    </row>
    <row r="223" spans="1:65" s="2" customFormat="1" ht="16.5" customHeight="1">
      <c r="A223" s="34"/>
      <c r="B223" s="35"/>
      <c r="C223" s="193" t="s">
        <v>372</v>
      </c>
      <c r="D223" s="193" t="s">
        <v>157</v>
      </c>
      <c r="E223" s="194" t="s">
        <v>373</v>
      </c>
      <c r="F223" s="195" t="s">
        <v>374</v>
      </c>
      <c r="G223" s="196" t="s">
        <v>190</v>
      </c>
      <c r="H223" s="197">
        <v>988.2</v>
      </c>
      <c r="I223" s="198"/>
      <c r="J223" s="199">
        <f>ROUND(I223*H223,2)</f>
        <v>0</v>
      </c>
      <c r="K223" s="195" t="s">
        <v>161</v>
      </c>
      <c r="L223" s="39"/>
      <c r="M223" s="200" t="s">
        <v>1</v>
      </c>
      <c r="N223" s="201" t="s">
        <v>50</v>
      </c>
      <c r="O223" s="71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162</v>
      </c>
      <c r="AT223" s="204" t="s">
        <v>157</v>
      </c>
      <c r="AU223" s="204" t="s">
        <v>94</v>
      </c>
      <c r="AY223" s="16" t="s">
        <v>155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6" t="s">
        <v>92</v>
      </c>
      <c r="BK223" s="205">
        <f>ROUND(I223*H223,2)</f>
        <v>0</v>
      </c>
      <c r="BL223" s="16" t="s">
        <v>162</v>
      </c>
      <c r="BM223" s="204" t="s">
        <v>375</v>
      </c>
    </row>
    <row r="224" spans="1:65" s="13" customFormat="1">
      <c r="B224" s="206"/>
      <c r="C224" s="207"/>
      <c r="D224" s="208" t="s">
        <v>164</v>
      </c>
      <c r="E224" s="209" t="s">
        <v>1</v>
      </c>
      <c r="F224" s="210" t="s">
        <v>376</v>
      </c>
      <c r="G224" s="207"/>
      <c r="H224" s="211">
        <v>988.2</v>
      </c>
      <c r="I224" s="212"/>
      <c r="J224" s="207"/>
      <c r="K224" s="207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164</v>
      </c>
      <c r="AU224" s="217" t="s">
        <v>94</v>
      </c>
      <c r="AV224" s="13" t="s">
        <v>94</v>
      </c>
      <c r="AW224" s="13" t="s">
        <v>41</v>
      </c>
      <c r="AX224" s="13" t="s">
        <v>92</v>
      </c>
      <c r="AY224" s="217" t="s">
        <v>155</v>
      </c>
    </row>
    <row r="225" spans="1:65" s="2" customFormat="1" ht="24">
      <c r="A225" s="34"/>
      <c r="B225" s="35"/>
      <c r="C225" s="193" t="s">
        <v>377</v>
      </c>
      <c r="D225" s="193" t="s">
        <v>157</v>
      </c>
      <c r="E225" s="194" t="s">
        <v>378</v>
      </c>
      <c r="F225" s="195" t="s">
        <v>189</v>
      </c>
      <c r="G225" s="196" t="s">
        <v>190</v>
      </c>
      <c r="H225" s="197">
        <v>123.52500000000001</v>
      </c>
      <c r="I225" s="198"/>
      <c r="J225" s="199">
        <f>ROUND(I225*H225,2)</f>
        <v>0</v>
      </c>
      <c r="K225" s="195" t="s">
        <v>161</v>
      </c>
      <c r="L225" s="39"/>
      <c r="M225" s="200" t="s">
        <v>1</v>
      </c>
      <c r="N225" s="201" t="s">
        <v>50</v>
      </c>
      <c r="O225" s="71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162</v>
      </c>
      <c r="AT225" s="204" t="s">
        <v>157</v>
      </c>
      <c r="AU225" s="204" t="s">
        <v>94</v>
      </c>
      <c r="AY225" s="16" t="s">
        <v>155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6" t="s">
        <v>92</v>
      </c>
      <c r="BK225" s="205">
        <f>ROUND(I225*H225,2)</f>
        <v>0</v>
      </c>
      <c r="BL225" s="16" t="s">
        <v>162</v>
      </c>
      <c r="BM225" s="204" t="s">
        <v>379</v>
      </c>
    </row>
    <row r="226" spans="1:65" s="13" customFormat="1">
      <c r="B226" s="206"/>
      <c r="C226" s="207"/>
      <c r="D226" s="208" t="s">
        <v>164</v>
      </c>
      <c r="E226" s="209" t="s">
        <v>1</v>
      </c>
      <c r="F226" s="210" t="s">
        <v>367</v>
      </c>
      <c r="G226" s="207"/>
      <c r="H226" s="211">
        <v>123.52500000000001</v>
      </c>
      <c r="I226" s="212"/>
      <c r="J226" s="207"/>
      <c r="K226" s="207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164</v>
      </c>
      <c r="AU226" s="217" t="s">
        <v>94</v>
      </c>
      <c r="AV226" s="13" t="s">
        <v>94</v>
      </c>
      <c r="AW226" s="13" t="s">
        <v>41</v>
      </c>
      <c r="AX226" s="13" t="s">
        <v>92</v>
      </c>
      <c r="AY226" s="217" t="s">
        <v>155</v>
      </c>
    </row>
    <row r="227" spans="1:65" s="12" customFormat="1" ht="22.9" customHeight="1">
      <c r="B227" s="177"/>
      <c r="C227" s="178"/>
      <c r="D227" s="179" t="s">
        <v>84</v>
      </c>
      <c r="E227" s="191" t="s">
        <v>380</v>
      </c>
      <c r="F227" s="191" t="s">
        <v>381</v>
      </c>
      <c r="G227" s="178"/>
      <c r="H227" s="178"/>
      <c r="I227" s="181"/>
      <c r="J227" s="192">
        <f>BK227</f>
        <v>0</v>
      </c>
      <c r="K227" s="178"/>
      <c r="L227" s="183"/>
      <c r="M227" s="184"/>
      <c r="N227" s="185"/>
      <c r="O227" s="185"/>
      <c r="P227" s="186">
        <f>P228</f>
        <v>0</v>
      </c>
      <c r="Q227" s="185"/>
      <c r="R227" s="186">
        <f>R228</f>
        <v>0</v>
      </c>
      <c r="S227" s="185"/>
      <c r="T227" s="187">
        <f>T228</f>
        <v>0</v>
      </c>
      <c r="AR227" s="188" t="s">
        <v>92</v>
      </c>
      <c r="AT227" s="189" t="s">
        <v>84</v>
      </c>
      <c r="AU227" s="189" t="s">
        <v>92</v>
      </c>
      <c r="AY227" s="188" t="s">
        <v>155</v>
      </c>
      <c r="BK227" s="190">
        <f>BK228</f>
        <v>0</v>
      </c>
    </row>
    <row r="228" spans="1:65" s="2" customFormat="1" ht="24">
      <c r="A228" s="34"/>
      <c r="B228" s="35"/>
      <c r="C228" s="193" t="s">
        <v>382</v>
      </c>
      <c r="D228" s="193" t="s">
        <v>157</v>
      </c>
      <c r="E228" s="194" t="s">
        <v>383</v>
      </c>
      <c r="F228" s="195" t="s">
        <v>384</v>
      </c>
      <c r="G228" s="196" t="s">
        <v>190</v>
      </c>
      <c r="H228" s="197">
        <v>193.94300000000001</v>
      </c>
      <c r="I228" s="198"/>
      <c r="J228" s="199">
        <f>ROUND(I228*H228,2)</f>
        <v>0</v>
      </c>
      <c r="K228" s="195" t="s">
        <v>161</v>
      </c>
      <c r="L228" s="39"/>
      <c r="M228" s="200" t="s">
        <v>1</v>
      </c>
      <c r="N228" s="201" t="s">
        <v>50</v>
      </c>
      <c r="O228" s="71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4" t="s">
        <v>162</v>
      </c>
      <c r="AT228" s="204" t="s">
        <v>157</v>
      </c>
      <c r="AU228" s="204" t="s">
        <v>94</v>
      </c>
      <c r="AY228" s="16" t="s">
        <v>155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6" t="s">
        <v>92</v>
      </c>
      <c r="BK228" s="205">
        <f>ROUND(I228*H228,2)</f>
        <v>0</v>
      </c>
      <c r="BL228" s="16" t="s">
        <v>162</v>
      </c>
      <c r="BM228" s="204" t="s">
        <v>385</v>
      </c>
    </row>
    <row r="229" spans="1:65" s="12" customFormat="1" ht="25.9" customHeight="1">
      <c r="B229" s="177"/>
      <c r="C229" s="178"/>
      <c r="D229" s="179" t="s">
        <v>84</v>
      </c>
      <c r="E229" s="180" t="s">
        <v>386</v>
      </c>
      <c r="F229" s="180" t="s">
        <v>387</v>
      </c>
      <c r="G229" s="178"/>
      <c r="H229" s="178"/>
      <c r="I229" s="181"/>
      <c r="J229" s="182">
        <f>BK229</f>
        <v>0</v>
      </c>
      <c r="K229" s="178"/>
      <c r="L229" s="183"/>
      <c r="M229" s="184"/>
      <c r="N229" s="185"/>
      <c r="O229" s="185"/>
      <c r="P229" s="186">
        <f>P230+P247+P251</f>
        <v>0</v>
      </c>
      <c r="Q229" s="185"/>
      <c r="R229" s="186">
        <f>R230+R247+R251</f>
        <v>1.8200826999999999</v>
      </c>
      <c r="S229" s="185"/>
      <c r="T229" s="187">
        <f>T230+T247+T251</f>
        <v>0</v>
      </c>
      <c r="AR229" s="188" t="s">
        <v>94</v>
      </c>
      <c r="AT229" s="189" t="s">
        <v>84</v>
      </c>
      <c r="AU229" s="189" t="s">
        <v>85</v>
      </c>
      <c r="AY229" s="188" t="s">
        <v>155</v>
      </c>
      <c r="BK229" s="190">
        <f>BK230+BK247+BK251</f>
        <v>0</v>
      </c>
    </row>
    <row r="230" spans="1:65" s="12" customFormat="1" ht="22.9" customHeight="1">
      <c r="B230" s="177"/>
      <c r="C230" s="178"/>
      <c r="D230" s="179" t="s">
        <v>84</v>
      </c>
      <c r="E230" s="191" t="s">
        <v>388</v>
      </c>
      <c r="F230" s="191" t="s">
        <v>389</v>
      </c>
      <c r="G230" s="178"/>
      <c r="H230" s="178"/>
      <c r="I230" s="181"/>
      <c r="J230" s="192">
        <f>BK230</f>
        <v>0</v>
      </c>
      <c r="K230" s="178"/>
      <c r="L230" s="183"/>
      <c r="M230" s="184"/>
      <c r="N230" s="185"/>
      <c r="O230" s="185"/>
      <c r="P230" s="186">
        <f>SUM(P231:P246)</f>
        <v>0</v>
      </c>
      <c r="Q230" s="185"/>
      <c r="R230" s="186">
        <f>SUM(R231:R246)</f>
        <v>1.4902787</v>
      </c>
      <c r="S230" s="185"/>
      <c r="T230" s="187">
        <f>SUM(T231:T246)</f>
        <v>0</v>
      </c>
      <c r="AR230" s="188" t="s">
        <v>94</v>
      </c>
      <c r="AT230" s="189" t="s">
        <v>84</v>
      </c>
      <c r="AU230" s="189" t="s">
        <v>92</v>
      </c>
      <c r="AY230" s="188" t="s">
        <v>155</v>
      </c>
      <c r="BK230" s="190">
        <f>SUM(BK231:BK246)</f>
        <v>0</v>
      </c>
    </row>
    <row r="231" spans="1:65" s="2" customFormat="1" ht="24">
      <c r="A231" s="34"/>
      <c r="B231" s="35"/>
      <c r="C231" s="193" t="s">
        <v>390</v>
      </c>
      <c r="D231" s="193" t="s">
        <v>157</v>
      </c>
      <c r="E231" s="194" t="s">
        <v>391</v>
      </c>
      <c r="F231" s="195" t="s">
        <v>392</v>
      </c>
      <c r="G231" s="196" t="s">
        <v>160</v>
      </c>
      <c r="H231" s="197">
        <v>215.8</v>
      </c>
      <c r="I231" s="198"/>
      <c r="J231" s="199">
        <f>ROUND(I231*H231,2)</f>
        <v>0</v>
      </c>
      <c r="K231" s="195" t="s">
        <v>161</v>
      </c>
      <c r="L231" s="39"/>
      <c r="M231" s="200" t="s">
        <v>1</v>
      </c>
      <c r="N231" s="201" t="s">
        <v>50</v>
      </c>
      <c r="O231" s="71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226</v>
      </c>
      <c r="AT231" s="204" t="s">
        <v>157</v>
      </c>
      <c r="AU231" s="204" t="s">
        <v>94</v>
      </c>
      <c r="AY231" s="16" t="s">
        <v>155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6" t="s">
        <v>92</v>
      </c>
      <c r="BK231" s="205">
        <f>ROUND(I231*H231,2)</f>
        <v>0</v>
      </c>
      <c r="BL231" s="16" t="s">
        <v>226</v>
      </c>
      <c r="BM231" s="204" t="s">
        <v>393</v>
      </c>
    </row>
    <row r="232" spans="1:65" s="13" customFormat="1">
      <c r="B232" s="206"/>
      <c r="C232" s="207"/>
      <c r="D232" s="208" t="s">
        <v>164</v>
      </c>
      <c r="E232" s="209" t="s">
        <v>1</v>
      </c>
      <c r="F232" s="210" t="s">
        <v>394</v>
      </c>
      <c r="G232" s="207"/>
      <c r="H232" s="211">
        <v>215.8</v>
      </c>
      <c r="I232" s="212"/>
      <c r="J232" s="207"/>
      <c r="K232" s="207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164</v>
      </c>
      <c r="AU232" s="217" t="s">
        <v>94</v>
      </c>
      <c r="AV232" s="13" t="s">
        <v>94</v>
      </c>
      <c r="AW232" s="13" t="s">
        <v>41</v>
      </c>
      <c r="AX232" s="13" t="s">
        <v>92</v>
      </c>
      <c r="AY232" s="217" t="s">
        <v>155</v>
      </c>
    </row>
    <row r="233" spans="1:65" s="2" customFormat="1" ht="16.5" customHeight="1">
      <c r="A233" s="34"/>
      <c r="B233" s="35"/>
      <c r="C233" s="222" t="s">
        <v>395</v>
      </c>
      <c r="D233" s="222" t="s">
        <v>293</v>
      </c>
      <c r="E233" s="223" t="s">
        <v>396</v>
      </c>
      <c r="F233" s="224" t="s">
        <v>397</v>
      </c>
      <c r="G233" s="225" t="s">
        <v>190</v>
      </c>
      <c r="H233" s="226">
        <v>7.0999999999999994E-2</v>
      </c>
      <c r="I233" s="227"/>
      <c r="J233" s="228">
        <f>ROUND(I233*H233,2)</f>
        <v>0</v>
      </c>
      <c r="K233" s="224" t="s">
        <v>161</v>
      </c>
      <c r="L233" s="229"/>
      <c r="M233" s="230" t="s">
        <v>1</v>
      </c>
      <c r="N233" s="231" t="s">
        <v>50</v>
      </c>
      <c r="O233" s="71"/>
      <c r="P233" s="202">
        <f>O233*H233</f>
        <v>0</v>
      </c>
      <c r="Q233" s="202">
        <v>1</v>
      </c>
      <c r="R233" s="202">
        <f>Q233*H233</f>
        <v>7.0999999999999994E-2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288</v>
      </c>
      <c r="AT233" s="204" t="s">
        <v>293</v>
      </c>
      <c r="AU233" s="204" t="s">
        <v>94</v>
      </c>
      <c r="AY233" s="16" t="s">
        <v>155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6" t="s">
        <v>92</v>
      </c>
      <c r="BK233" s="205">
        <f>ROUND(I233*H233,2)</f>
        <v>0</v>
      </c>
      <c r="BL233" s="16" t="s">
        <v>226</v>
      </c>
      <c r="BM233" s="204" t="s">
        <v>398</v>
      </c>
    </row>
    <row r="234" spans="1:65" s="13" customFormat="1">
      <c r="B234" s="206"/>
      <c r="C234" s="207"/>
      <c r="D234" s="208" t="s">
        <v>164</v>
      </c>
      <c r="E234" s="207"/>
      <c r="F234" s="210" t="s">
        <v>399</v>
      </c>
      <c r="G234" s="207"/>
      <c r="H234" s="211">
        <v>7.0999999999999994E-2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164</v>
      </c>
      <c r="AU234" s="217" t="s">
        <v>94</v>
      </c>
      <c r="AV234" s="13" t="s">
        <v>94</v>
      </c>
      <c r="AW234" s="13" t="s">
        <v>4</v>
      </c>
      <c r="AX234" s="13" t="s">
        <v>92</v>
      </c>
      <c r="AY234" s="217" t="s">
        <v>155</v>
      </c>
    </row>
    <row r="235" spans="1:65" s="2" customFormat="1" ht="24">
      <c r="A235" s="34"/>
      <c r="B235" s="35"/>
      <c r="C235" s="193" t="s">
        <v>400</v>
      </c>
      <c r="D235" s="193" t="s">
        <v>157</v>
      </c>
      <c r="E235" s="194" t="s">
        <v>401</v>
      </c>
      <c r="F235" s="195" t="s">
        <v>402</v>
      </c>
      <c r="G235" s="196" t="s">
        <v>160</v>
      </c>
      <c r="H235" s="197">
        <v>215.8</v>
      </c>
      <c r="I235" s="198"/>
      <c r="J235" s="199">
        <f>ROUND(I235*H235,2)</f>
        <v>0</v>
      </c>
      <c r="K235" s="195" t="s">
        <v>161</v>
      </c>
      <c r="L235" s="39"/>
      <c r="M235" s="200" t="s">
        <v>1</v>
      </c>
      <c r="N235" s="201" t="s">
        <v>50</v>
      </c>
      <c r="O235" s="71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226</v>
      </c>
      <c r="AT235" s="204" t="s">
        <v>157</v>
      </c>
      <c r="AU235" s="204" t="s">
        <v>94</v>
      </c>
      <c r="AY235" s="16" t="s">
        <v>155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6" t="s">
        <v>92</v>
      </c>
      <c r="BK235" s="205">
        <f>ROUND(I235*H235,2)</f>
        <v>0</v>
      </c>
      <c r="BL235" s="16" t="s">
        <v>226</v>
      </c>
      <c r="BM235" s="204" t="s">
        <v>403</v>
      </c>
    </row>
    <row r="236" spans="1:65" s="2" customFormat="1" ht="24">
      <c r="A236" s="34"/>
      <c r="B236" s="35"/>
      <c r="C236" s="222" t="s">
        <v>404</v>
      </c>
      <c r="D236" s="222" t="s">
        <v>293</v>
      </c>
      <c r="E236" s="223" t="s">
        <v>405</v>
      </c>
      <c r="F236" s="224" t="s">
        <v>406</v>
      </c>
      <c r="G236" s="225" t="s">
        <v>160</v>
      </c>
      <c r="H236" s="226">
        <v>251.51499999999999</v>
      </c>
      <c r="I236" s="227"/>
      <c r="J236" s="228">
        <f>ROUND(I236*H236,2)</f>
        <v>0</v>
      </c>
      <c r="K236" s="224" t="s">
        <v>1</v>
      </c>
      <c r="L236" s="229"/>
      <c r="M236" s="230" t="s">
        <v>1</v>
      </c>
      <c r="N236" s="231" t="s">
        <v>50</v>
      </c>
      <c r="O236" s="71"/>
      <c r="P236" s="202">
        <f>O236*H236</f>
        <v>0</v>
      </c>
      <c r="Q236" s="202">
        <v>5.0000000000000001E-3</v>
      </c>
      <c r="R236" s="202">
        <f>Q236*H236</f>
        <v>1.2575749999999999</v>
      </c>
      <c r="S236" s="202">
        <v>0</v>
      </c>
      <c r="T236" s="20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288</v>
      </c>
      <c r="AT236" s="204" t="s">
        <v>293</v>
      </c>
      <c r="AU236" s="204" t="s">
        <v>94</v>
      </c>
      <c r="AY236" s="16" t="s">
        <v>155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6" t="s">
        <v>92</v>
      </c>
      <c r="BK236" s="205">
        <f>ROUND(I236*H236,2)</f>
        <v>0</v>
      </c>
      <c r="BL236" s="16" t="s">
        <v>226</v>
      </c>
      <c r="BM236" s="204" t="s">
        <v>407</v>
      </c>
    </row>
    <row r="237" spans="1:65" s="13" customFormat="1">
      <c r="B237" s="206"/>
      <c r="C237" s="207"/>
      <c r="D237" s="208" t="s">
        <v>164</v>
      </c>
      <c r="E237" s="207"/>
      <c r="F237" s="210" t="s">
        <v>408</v>
      </c>
      <c r="G237" s="207"/>
      <c r="H237" s="211">
        <v>251.51499999999999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164</v>
      </c>
      <c r="AU237" s="217" t="s">
        <v>94</v>
      </c>
      <c r="AV237" s="13" t="s">
        <v>94</v>
      </c>
      <c r="AW237" s="13" t="s">
        <v>4</v>
      </c>
      <c r="AX237" s="13" t="s">
        <v>92</v>
      </c>
      <c r="AY237" s="217" t="s">
        <v>155</v>
      </c>
    </row>
    <row r="238" spans="1:65" s="2" customFormat="1" ht="24">
      <c r="A238" s="34"/>
      <c r="B238" s="35"/>
      <c r="C238" s="193" t="s">
        <v>409</v>
      </c>
      <c r="D238" s="193" t="s">
        <v>157</v>
      </c>
      <c r="E238" s="194" t="s">
        <v>410</v>
      </c>
      <c r="F238" s="195" t="s">
        <v>411</v>
      </c>
      <c r="G238" s="196" t="s">
        <v>160</v>
      </c>
      <c r="H238" s="197">
        <v>215.51499999999999</v>
      </c>
      <c r="I238" s="198"/>
      <c r="J238" s="199">
        <f>ROUND(I238*H238,2)</f>
        <v>0</v>
      </c>
      <c r="K238" s="195" t="s">
        <v>161</v>
      </c>
      <c r="L238" s="39"/>
      <c r="M238" s="200" t="s">
        <v>1</v>
      </c>
      <c r="N238" s="201" t="s">
        <v>50</v>
      </c>
      <c r="O238" s="71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226</v>
      </c>
      <c r="AT238" s="204" t="s">
        <v>157</v>
      </c>
      <c r="AU238" s="204" t="s">
        <v>94</v>
      </c>
      <c r="AY238" s="16" t="s">
        <v>155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6" t="s">
        <v>92</v>
      </c>
      <c r="BK238" s="205">
        <f>ROUND(I238*H238,2)</f>
        <v>0</v>
      </c>
      <c r="BL238" s="16" t="s">
        <v>226</v>
      </c>
      <c r="BM238" s="204" t="s">
        <v>412</v>
      </c>
    </row>
    <row r="239" spans="1:65" s="2" customFormat="1" ht="19.5">
      <c r="A239" s="34"/>
      <c r="B239" s="35"/>
      <c r="C239" s="36"/>
      <c r="D239" s="208" t="s">
        <v>175</v>
      </c>
      <c r="E239" s="36"/>
      <c r="F239" s="218" t="s">
        <v>413</v>
      </c>
      <c r="G239" s="36"/>
      <c r="H239" s="36"/>
      <c r="I239" s="219"/>
      <c r="J239" s="36"/>
      <c r="K239" s="36"/>
      <c r="L239" s="39"/>
      <c r="M239" s="220"/>
      <c r="N239" s="221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6" t="s">
        <v>175</v>
      </c>
      <c r="AU239" s="16" t="s">
        <v>94</v>
      </c>
    </row>
    <row r="240" spans="1:65" s="2" customFormat="1" ht="24">
      <c r="A240" s="34"/>
      <c r="B240" s="35"/>
      <c r="C240" s="222" t="s">
        <v>414</v>
      </c>
      <c r="D240" s="222" t="s">
        <v>293</v>
      </c>
      <c r="E240" s="223" t="s">
        <v>415</v>
      </c>
      <c r="F240" s="224" t="s">
        <v>416</v>
      </c>
      <c r="G240" s="225" t="s">
        <v>160</v>
      </c>
      <c r="H240" s="226">
        <v>226.291</v>
      </c>
      <c r="I240" s="227"/>
      <c r="J240" s="228">
        <f>ROUND(I240*H240,2)</f>
        <v>0</v>
      </c>
      <c r="K240" s="224" t="s">
        <v>161</v>
      </c>
      <c r="L240" s="229"/>
      <c r="M240" s="230" t="s">
        <v>1</v>
      </c>
      <c r="N240" s="231" t="s">
        <v>50</v>
      </c>
      <c r="O240" s="71"/>
      <c r="P240" s="202">
        <f>O240*H240</f>
        <v>0</v>
      </c>
      <c r="Q240" s="202">
        <v>6.9999999999999999E-4</v>
      </c>
      <c r="R240" s="202">
        <f>Q240*H240</f>
        <v>0.15840370000000001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288</v>
      </c>
      <c r="AT240" s="204" t="s">
        <v>293</v>
      </c>
      <c r="AU240" s="204" t="s">
        <v>94</v>
      </c>
      <c r="AY240" s="16" t="s">
        <v>155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6" t="s">
        <v>92</v>
      </c>
      <c r="BK240" s="205">
        <f>ROUND(I240*H240,2)</f>
        <v>0</v>
      </c>
      <c r="BL240" s="16" t="s">
        <v>226</v>
      </c>
      <c r="BM240" s="204" t="s">
        <v>417</v>
      </c>
    </row>
    <row r="241" spans="1:65" s="13" customFormat="1">
      <c r="B241" s="206"/>
      <c r="C241" s="207"/>
      <c r="D241" s="208" t="s">
        <v>164</v>
      </c>
      <c r="E241" s="207"/>
      <c r="F241" s="210" t="s">
        <v>418</v>
      </c>
      <c r="G241" s="207"/>
      <c r="H241" s="211">
        <v>226.291</v>
      </c>
      <c r="I241" s="212"/>
      <c r="J241" s="207"/>
      <c r="K241" s="207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164</v>
      </c>
      <c r="AU241" s="217" t="s">
        <v>94</v>
      </c>
      <c r="AV241" s="13" t="s">
        <v>94</v>
      </c>
      <c r="AW241" s="13" t="s">
        <v>4</v>
      </c>
      <c r="AX241" s="13" t="s">
        <v>92</v>
      </c>
      <c r="AY241" s="217" t="s">
        <v>155</v>
      </c>
    </row>
    <row r="242" spans="1:65" s="2" customFormat="1" ht="21.75" customHeight="1">
      <c r="A242" s="34"/>
      <c r="B242" s="35"/>
      <c r="C242" s="193" t="s">
        <v>419</v>
      </c>
      <c r="D242" s="193" t="s">
        <v>157</v>
      </c>
      <c r="E242" s="194" t="s">
        <v>420</v>
      </c>
      <c r="F242" s="195" t="s">
        <v>421</v>
      </c>
      <c r="G242" s="196" t="s">
        <v>172</v>
      </c>
      <c r="H242" s="197">
        <v>30</v>
      </c>
      <c r="I242" s="198"/>
      <c r="J242" s="199">
        <f>ROUND(I242*H242,2)</f>
        <v>0</v>
      </c>
      <c r="K242" s="195" t="s">
        <v>161</v>
      </c>
      <c r="L242" s="39"/>
      <c r="M242" s="200" t="s">
        <v>1</v>
      </c>
      <c r="N242" s="201" t="s">
        <v>50</v>
      </c>
      <c r="O242" s="71"/>
      <c r="P242" s="202">
        <f>O242*H242</f>
        <v>0</v>
      </c>
      <c r="Q242" s="202">
        <v>1.1E-4</v>
      </c>
      <c r="R242" s="202">
        <f>Q242*H242</f>
        <v>3.3E-3</v>
      </c>
      <c r="S242" s="202">
        <v>0</v>
      </c>
      <c r="T242" s="20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226</v>
      </c>
      <c r="AT242" s="204" t="s">
        <v>157</v>
      </c>
      <c r="AU242" s="204" t="s">
        <v>94</v>
      </c>
      <c r="AY242" s="16" t="s">
        <v>155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6" t="s">
        <v>92</v>
      </c>
      <c r="BK242" s="205">
        <f>ROUND(I242*H242,2)</f>
        <v>0</v>
      </c>
      <c r="BL242" s="16" t="s">
        <v>226</v>
      </c>
      <c r="BM242" s="204" t="s">
        <v>422</v>
      </c>
    </row>
    <row r="243" spans="1:65" s="13" customFormat="1">
      <c r="B243" s="206"/>
      <c r="C243" s="207"/>
      <c r="D243" s="208" t="s">
        <v>164</v>
      </c>
      <c r="E243" s="209" t="s">
        <v>1</v>
      </c>
      <c r="F243" s="210" t="s">
        <v>423</v>
      </c>
      <c r="G243" s="207"/>
      <c r="H243" s="211">
        <v>30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164</v>
      </c>
      <c r="AU243" s="217" t="s">
        <v>94</v>
      </c>
      <c r="AV243" s="13" t="s">
        <v>94</v>
      </c>
      <c r="AW243" s="13" t="s">
        <v>41</v>
      </c>
      <c r="AX243" s="13" t="s">
        <v>92</v>
      </c>
      <c r="AY243" s="217" t="s">
        <v>155</v>
      </c>
    </row>
    <row r="244" spans="1:65" s="2" customFormat="1" ht="16.5" customHeight="1">
      <c r="A244" s="34"/>
      <c r="B244" s="35"/>
      <c r="C244" s="222" t="s">
        <v>424</v>
      </c>
      <c r="D244" s="222" t="s">
        <v>293</v>
      </c>
      <c r="E244" s="223" t="s">
        <v>425</v>
      </c>
      <c r="F244" s="224" t="s">
        <v>426</v>
      </c>
      <c r="G244" s="225" t="s">
        <v>172</v>
      </c>
      <c r="H244" s="226">
        <v>30.9</v>
      </c>
      <c r="I244" s="227"/>
      <c r="J244" s="228">
        <f>ROUND(I244*H244,2)</f>
        <v>0</v>
      </c>
      <c r="K244" s="224" t="s">
        <v>1</v>
      </c>
      <c r="L244" s="229"/>
      <c r="M244" s="230" t="s">
        <v>1</v>
      </c>
      <c r="N244" s="231" t="s">
        <v>50</v>
      </c>
      <c r="O244" s="71"/>
      <c r="P244" s="202">
        <f>O244*H244</f>
        <v>0</v>
      </c>
      <c r="Q244" s="202">
        <v>0</v>
      </c>
      <c r="R244" s="202">
        <f>Q244*H244</f>
        <v>0</v>
      </c>
      <c r="S244" s="202">
        <v>0</v>
      </c>
      <c r="T244" s="20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4" t="s">
        <v>288</v>
      </c>
      <c r="AT244" s="204" t="s">
        <v>293</v>
      </c>
      <c r="AU244" s="204" t="s">
        <v>94</v>
      </c>
      <c r="AY244" s="16" t="s">
        <v>155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6" t="s">
        <v>92</v>
      </c>
      <c r="BK244" s="205">
        <f>ROUND(I244*H244,2)</f>
        <v>0</v>
      </c>
      <c r="BL244" s="16" t="s">
        <v>226</v>
      </c>
      <c r="BM244" s="204" t="s">
        <v>427</v>
      </c>
    </row>
    <row r="245" spans="1:65" s="2" customFormat="1" ht="24">
      <c r="A245" s="34"/>
      <c r="B245" s="35"/>
      <c r="C245" s="222" t="s">
        <v>428</v>
      </c>
      <c r="D245" s="222" t="s">
        <v>293</v>
      </c>
      <c r="E245" s="223" t="s">
        <v>429</v>
      </c>
      <c r="F245" s="224" t="s">
        <v>430</v>
      </c>
      <c r="G245" s="225" t="s">
        <v>235</v>
      </c>
      <c r="H245" s="226">
        <v>100</v>
      </c>
      <c r="I245" s="227"/>
      <c r="J245" s="228">
        <f>ROUND(I245*H245,2)</f>
        <v>0</v>
      </c>
      <c r="K245" s="224" t="s">
        <v>1</v>
      </c>
      <c r="L245" s="229"/>
      <c r="M245" s="230" t="s">
        <v>1</v>
      </c>
      <c r="N245" s="231" t="s">
        <v>50</v>
      </c>
      <c r="O245" s="71"/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288</v>
      </c>
      <c r="AT245" s="204" t="s">
        <v>293</v>
      </c>
      <c r="AU245" s="204" t="s">
        <v>94</v>
      </c>
      <c r="AY245" s="16" t="s">
        <v>155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6" t="s">
        <v>92</v>
      </c>
      <c r="BK245" s="205">
        <f>ROUND(I245*H245,2)</f>
        <v>0</v>
      </c>
      <c r="BL245" s="16" t="s">
        <v>226</v>
      </c>
      <c r="BM245" s="204" t="s">
        <v>431</v>
      </c>
    </row>
    <row r="246" spans="1:65" s="13" customFormat="1">
      <c r="B246" s="206"/>
      <c r="C246" s="207"/>
      <c r="D246" s="208" t="s">
        <v>164</v>
      </c>
      <c r="E246" s="209" t="s">
        <v>1</v>
      </c>
      <c r="F246" s="210" t="s">
        <v>432</v>
      </c>
      <c r="G246" s="207"/>
      <c r="H246" s="211">
        <v>100</v>
      </c>
      <c r="I246" s="212"/>
      <c r="J246" s="207"/>
      <c r="K246" s="207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164</v>
      </c>
      <c r="AU246" s="217" t="s">
        <v>94</v>
      </c>
      <c r="AV246" s="13" t="s">
        <v>94</v>
      </c>
      <c r="AW246" s="13" t="s">
        <v>41</v>
      </c>
      <c r="AX246" s="13" t="s">
        <v>92</v>
      </c>
      <c r="AY246" s="217" t="s">
        <v>155</v>
      </c>
    </row>
    <row r="247" spans="1:65" s="12" customFormat="1" ht="22.9" customHeight="1">
      <c r="B247" s="177"/>
      <c r="C247" s="178"/>
      <c r="D247" s="179" t="s">
        <v>84</v>
      </c>
      <c r="E247" s="191" t="s">
        <v>433</v>
      </c>
      <c r="F247" s="191" t="s">
        <v>434</v>
      </c>
      <c r="G247" s="178"/>
      <c r="H247" s="178"/>
      <c r="I247" s="181"/>
      <c r="J247" s="192">
        <f>BK247</f>
        <v>0</v>
      </c>
      <c r="K247" s="178"/>
      <c r="L247" s="183"/>
      <c r="M247" s="184"/>
      <c r="N247" s="185"/>
      <c r="O247" s="185"/>
      <c r="P247" s="186">
        <f>SUM(P248:P250)</f>
        <v>0</v>
      </c>
      <c r="Q247" s="185"/>
      <c r="R247" s="186">
        <f>SUM(R248:R250)</f>
        <v>0.32930799999999993</v>
      </c>
      <c r="S247" s="185"/>
      <c r="T247" s="187">
        <f>SUM(T248:T250)</f>
        <v>0</v>
      </c>
      <c r="AR247" s="188" t="s">
        <v>94</v>
      </c>
      <c r="AT247" s="189" t="s">
        <v>84</v>
      </c>
      <c r="AU247" s="189" t="s">
        <v>92</v>
      </c>
      <c r="AY247" s="188" t="s">
        <v>155</v>
      </c>
      <c r="BK247" s="190">
        <f>SUM(BK248:BK250)</f>
        <v>0</v>
      </c>
    </row>
    <row r="248" spans="1:65" s="2" customFormat="1" ht="24">
      <c r="A248" s="34"/>
      <c r="B248" s="35"/>
      <c r="C248" s="193" t="s">
        <v>435</v>
      </c>
      <c r="D248" s="193" t="s">
        <v>157</v>
      </c>
      <c r="E248" s="194" t="s">
        <v>436</v>
      </c>
      <c r="F248" s="195" t="s">
        <v>437</v>
      </c>
      <c r="G248" s="196" t="s">
        <v>172</v>
      </c>
      <c r="H248" s="197">
        <v>7.6</v>
      </c>
      <c r="I248" s="198"/>
      <c r="J248" s="199">
        <f>ROUND(I248*H248,2)</f>
        <v>0</v>
      </c>
      <c r="K248" s="195" t="s">
        <v>161</v>
      </c>
      <c r="L248" s="39"/>
      <c r="M248" s="200" t="s">
        <v>1</v>
      </c>
      <c r="N248" s="201" t="s">
        <v>50</v>
      </c>
      <c r="O248" s="71"/>
      <c r="P248" s="202">
        <f>O248*H248</f>
        <v>0</v>
      </c>
      <c r="Q248" s="202">
        <v>6.3299999999999997E-3</v>
      </c>
      <c r="R248" s="202">
        <f>Q248*H248</f>
        <v>4.8107999999999998E-2</v>
      </c>
      <c r="S248" s="202">
        <v>0</v>
      </c>
      <c r="T248" s="20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226</v>
      </c>
      <c r="AT248" s="204" t="s">
        <v>157</v>
      </c>
      <c r="AU248" s="204" t="s">
        <v>94</v>
      </c>
      <c r="AY248" s="16" t="s">
        <v>155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6" t="s">
        <v>92</v>
      </c>
      <c r="BK248" s="205">
        <f>ROUND(I248*H248,2)</f>
        <v>0</v>
      </c>
      <c r="BL248" s="16" t="s">
        <v>226</v>
      </c>
      <c r="BM248" s="204" t="s">
        <v>438</v>
      </c>
    </row>
    <row r="249" spans="1:65" s="13" customFormat="1">
      <c r="B249" s="206"/>
      <c r="C249" s="207"/>
      <c r="D249" s="208" t="s">
        <v>164</v>
      </c>
      <c r="E249" s="209" t="s">
        <v>1</v>
      </c>
      <c r="F249" s="210" t="s">
        <v>439</v>
      </c>
      <c r="G249" s="207"/>
      <c r="H249" s="211">
        <v>7.6</v>
      </c>
      <c r="I249" s="212"/>
      <c r="J249" s="207"/>
      <c r="K249" s="207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164</v>
      </c>
      <c r="AU249" s="217" t="s">
        <v>94</v>
      </c>
      <c r="AV249" s="13" t="s">
        <v>94</v>
      </c>
      <c r="AW249" s="13" t="s">
        <v>41</v>
      </c>
      <c r="AX249" s="13" t="s">
        <v>92</v>
      </c>
      <c r="AY249" s="217" t="s">
        <v>155</v>
      </c>
    </row>
    <row r="250" spans="1:65" s="2" customFormat="1" ht="24">
      <c r="A250" s="34"/>
      <c r="B250" s="35"/>
      <c r="C250" s="222" t="s">
        <v>440</v>
      </c>
      <c r="D250" s="222" t="s">
        <v>293</v>
      </c>
      <c r="E250" s="223" t="s">
        <v>441</v>
      </c>
      <c r="F250" s="224" t="s">
        <v>442</v>
      </c>
      <c r="G250" s="225" t="s">
        <v>172</v>
      </c>
      <c r="H250" s="226">
        <v>7.6</v>
      </c>
      <c r="I250" s="227"/>
      <c r="J250" s="228">
        <f>ROUND(I250*H250,2)</f>
        <v>0</v>
      </c>
      <c r="K250" s="224" t="s">
        <v>161</v>
      </c>
      <c r="L250" s="229"/>
      <c r="M250" s="230" t="s">
        <v>1</v>
      </c>
      <c r="N250" s="231" t="s">
        <v>50</v>
      </c>
      <c r="O250" s="71"/>
      <c r="P250" s="202">
        <f>O250*H250</f>
        <v>0</v>
      </c>
      <c r="Q250" s="202">
        <v>3.6999999999999998E-2</v>
      </c>
      <c r="R250" s="202">
        <f>Q250*H250</f>
        <v>0.28119999999999995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288</v>
      </c>
      <c r="AT250" s="204" t="s">
        <v>293</v>
      </c>
      <c r="AU250" s="204" t="s">
        <v>94</v>
      </c>
      <c r="AY250" s="16" t="s">
        <v>155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6" t="s">
        <v>92</v>
      </c>
      <c r="BK250" s="205">
        <f>ROUND(I250*H250,2)</f>
        <v>0</v>
      </c>
      <c r="BL250" s="16" t="s">
        <v>226</v>
      </c>
      <c r="BM250" s="204" t="s">
        <v>443</v>
      </c>
    </row>
    <row r="251" spans="1:65" s="12" customFormat="1" ht="22.9" customHeight="1">
      <c r="B251" s="177"/>
      <c r="C251" s="178"/>
      <c r="D251" s="179" t="s">
        <v>84</v>
      </c>
      <c r="E251" s="191" t="s">
        <v>444</v>
      </c>
      <c r="F251" s="191" t="s">
        <v>445</v>
      </c>
      <c r="G251" s="178"/>
      <c r="H251" s="178"/>
      <c r="I251" s="181"/>
      <c r="J251" s="192">
        <f>BK251</f>
        <v>0</v>
      </c>
      <c r="K251" s="178"/>
      <c r="L251" s="183"/>
      <c r="M251" s="184"/>
      <c r="N251" s="185"/>
      <c r="O251" s="185"/>
      <c r="P251" s="186">
        <f>SUM(P252:P254)</f>
        <v>0</v>
      </c>
      <c r="Q251" s="185"/>
      <c r="R251" s="186">
        <f>SUM(R252:R254)</f>
        <v>4.9600000000000002E-4</v>
      </c>
      <c r="S251" s="185"/>
      <c r="T251" s="187">
        <f>SUM(T252:T254)</f>
        <v>0</v>
      </c>
      <c r="AR251" s="188" t="s">
        <v>94</v>
      </c>
      <c r="AT251" s="189" t="s">
        <v>84</v>
      </c>
      <c r="AU251" s="189" t="s">
        <v>92</v>
      </c>
      <c r="AY251" s="188" t="s">
        <v>155</v>
      </c>
      <c r="BK251" s="190">
        <f>SUM(BK252:BK254)</f>
        <v>0</v>
      </c>
    </row>
    <row r="252" spans="1:65" s="2" customFormat="1" ht="24">
      <c r="A252" s="34"/>
      <c r="B252" s="35"/>
      <c r="C252" s="193" t="s">
        <v>446</v>
      </c>
      <c r="D252" s="193" t="s">
        <v>157</v>
      </c>
      <c r="E252" s="194" t="s">
        <v>447</v>
      </c>
      <c r="F252" s="195" t="s">
        <v>448</v>
      </c>
      <c r="G252" s="196" t="s">
        <v>160</v>
      </c>
      <c r="H252" s="197">
        <v>3.1</v>
      </c>
      <c r="I252" s="198"/>
      <c r="J252" s="199">
        <f>ROUND(I252*H252,2)</f>
        <v>0</v>
      </c>
      <c r="K252" s="195" t="s">
        <v>161</v>
      </c>
      <c r="L252" s="39"/>
      <c r="M252" s="200" t="s">
        <v>1</v>
      </c>
      <c r="N252" s="201" t="s">
        <v>50</v>
      </c>
      <c r="O252" s="71"/>
      <c r="P252" s="202">
        <f>O252*H252</f>
        <v>0</v>
      </c>
      <c r="Q252" s="202">
        <v>6.9999999999999994E-5</v>
      </c>
      <c r="R252" s="202">
        <f>Q252*H252</f>
        <v>2.1699999999999999E-4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226</v>
      </c>
      <c r="AT252" s="204" t="s">
        <v>157</v>
      </c>
      <c r="AU252" s="204" t="s">
        <v>94</v>
      </c>
      <c r="AY252" s="16" t="s">
        <v>155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6" t="s">
        <v>92</v>
      </c>
      <c r="BK252" s="205">
        <f>ROUND(I252*H252,2)</f>
        <v>0</v>
      </c>
      <c r="BL252" s="16" t="s">
        <v>226</v>
      </c>
      <c r="BM252" s="204" t="s">
        <v>449</v>
      </c>
    </row>
    <row r="253" spans="1:65" s="13" customFormat="1">
      <c r="B253" s="206"/>
      <c r="C253" s="207"/>
      <c r="D253" s="208" t="s">
        <v>164</v>
      </c>
      <c r="E253" s="209" t="s">
        <v>1</v>
      </c>
      <c r="F253" s="210" t="s">
        <v>450</v>
      </c>
      <c r="G253" s="207"/>
      <c r="H253" s="211">
        <v>3.1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164</v>
      </c>
      <c r="AU253" s="217" t="s">
        <v>94</v>
      </c>
      <c r="AV253" s="13" t="s">
        <v>94</v>
      </c>
      <c r="AW253" s="13" t="s">
        <v>41</v>
      </c>
      <c r="AX253" s="13" t="s">
        <v>92</v>
      </c>
      <c r="AY253" s="217" t="s">
        <v>155</v>
      </c>
    </row>
    <row r="254" spans="1:65" s="2" customFormat="1" ht="24">
      <c r="A254" s="34"/>
      <c r="B254" s="35"/>
      <c r="C254" s="193" t="s">
        <v>451</v>
      </c>
      <c r="D254" s="193" t="s">
        <v>157</v>
      </c>
      <c r="E254" s="194" t="s">
        <v>452</v>
      </c>
      <c r="F254" s="195" t="s">
        <v>453</v>
      </c>
      <c r="G254" s="196" t="s">
        <v>160</v>
      </c>
      <c r="H254" s="197">
        <v>3.1</v>
      </c>
      <c r="I254" s="198"/>
      <c r="J254" s="199">
        <f>ROUND(I254*H254,2)</f>
        <v>0</v>
      </c>
      <c r="K254" s="195" t="s">
        <v>161</v>
      </c>
      <c r="L254" s="39"/>
      <c r="M254" s="200" t="s">
        <v>1</v>
      </c>
      <c r="N254" s="201" t="s">
        <v>50</v>
      </c>
      <c r="O254" s="71"/>
      <c r="P254" s="202">
        <f>O254*H254</f>
        <v>0</v>
      </c>
      <c r="Q254" s="202">
        <v>9.0000000000000006E-5</v>
      </c>
      <c r="R254" s="202">
        <f>Q254*H254</f>
        <v>2.7900000000000001E-4</v>
      </c>
      <c r="S254" s="202">
        <v>0</v>
      </c>
      <c r="T254" s="20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4" t="s">
        <v>226</v>
      </c>
      <c r="AT254" s="204" t="s">
        <v>157</v>
      </c>
      <c r="AU254" s="204" t="s">
        <v>94</v>
      </c>
      <c r="AY254" s="16" t="s">
        <v>155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6" t="s">
        <v>92</v>
      </c>
      <c r="BK254" s="205">
        <f>ROUND(I254*H254,2)</f>
        <v>0</v>
      </c>
      <c r="BL254" s="16" t="s">
        <v>226</v>
      </c>
      <c r="BM254" s="204" t="s">
        <v>454</v>
      </c>
    </row>
    <row r="255" spans="1:65" s="12" customFormat="1" ht="25.9" customHeight="1">
      <c r="B255" s="177"/>
      <c r="C255" s="178"/>
      <c r="D255" s="179" t="s">
        <v>84</v>
      </c>
      <c r="E255" s="180" t="s">
        <v>293</v>
      </c>
      <c r="F255" s="180" t="s">
        <v>455</v>
      </c>
      <c r="G255" s="178"/>
      <c r="H255" s="178"/>
      <c r="I255" s="181"/>
      <c r="J255" s="182">
        <f>BK255</f>
        <v>0</v>
      </c>
      <c r="K255" s="178"/>
      <c r="L255" s="183"/>
      <c r="M255" s="184"/>
      <c r="N255" s="185"/>
      <c r="O255" s="185"/>
      <c r="P255" s="186">
        <f>P256+P259</f>
        <v>0</v>
      </c>
      <c r="Q255" s="185"/>
      <c r="R255" s="186">
        <f>R256+R259</f>
        <v>0</v>
      </c>
      <c r="S255" s="185"/>
      <c r="T255" s="187">
        <f>T256+T259</f>
        <v>0</v>
      </c>
      <c r="AR255" s="188" t="s">
        <v>169</v>
      </c>
      <c r="AT255" s="189" t="s">
        <v>84</v>
      </c>
      <c r="AU255" s="189" t="s">
        <v>85</v>
      </c>
      <c r="AY255" s="188" t="s">
        <v>155</v>
      </c>
      <c r="BK255" s="190">
        <f>BK256+BK259</f>
        <v>0</v>
      </c>
    </row>
    <row r="256" spans="1:65" s="12" customFormat="1" ht="22.9" customHeight="1">
      <c r="B256" s="177"/>
      <c r="C256" s="178"/>
      <c r="D256" s="179" t="s">
        <v>84</v>
      </c>
      <c r="E256" s="191" t="s">
        <v>456</v>
      </c>
      <c r="F256" s="191" t="s">
        <v>457</v>
      </c>
      <c r="G256" s="178"/>
      <c r="H256" s="178"/>
      <c r="I256" s="181"/>
      <c r="J256" s="192">
        <f>BK256</f>
        <v>0</v>
      </c>
      <c r="K256" s="178"/>
      <c r="L256" s="183"/>
      <c r="M256" s="184"/>
      <c r="N256" s="185"/>
      <c r="O256" s="185"/>
      <c r="P256" s="186">
        <f>SUM(P257:P258)</f>
        <v>0</v>
      </c>
      <c r="Q256" s="185"/>
      <c r="R256" s="186">
        <f>SUM(R257:R258)</f>
        <v>0</v>
      </c>
      <c r="S256" s="185"/>
      <c r="T256" s="187">
        <f>SUM(T257:T258)</f>
        <v>0</v>
      </c>
      <c r="AR256" s="188" t="s">
        <v>169</v>
      </c>
      <c r="AT256" s="189" t="s">
        <v>84</v>
      </c>
      <c r="AU256" s="189" t="s">
        <v>92</v>
      </c>
      <c r="AY256" s="188" t="s">
        <v>155</v>
      </c>
      <c r="BK256" s="190">
        <f>SUM(BK257:BK258)</f>
        <v>0</v>
      </c>
    </row>
    <row r="257" spans="1:65" s="2" customFormat="1" ht="21.75" customHeight="1">
      <c r="A257" s="34"/>
      <c r="B257" s="35"/>
      <c r="C257" s="193" t="s">
        <v>458</v>
      </c>
      <c r="D257" s="193" t="s">
        <v>157</v>
      </c>
      <c r="E257" s="194" t="s">
        <v>459</v>
      </c>
      <c r="F257" s="195" t="s">
        <v>460</v>
      </c>
      <c r="G257" s="196" t="s">
        <v>172</v>
      </c>
      <c r="H257" s="197">
        <v>25</v>
      </c>
      <c r="I257" s="198"/>
      <c r="J257" s="199">
        <f>ROUND(I257*H257,2)</f>
        <v>0</v>
      </c>
      <c r="K257" s="195" t="s">
        <v>161</v>
      </c>
      <c r="L257" s="39"/>
      <c r="M257" s="200" t="s">
        <v>1</v>
      </c>
      <c r="N257" s="201" t="s">
        <v>50</v>
      </c>
      <c r="O257" s="71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4" t="s">
        <v>419</v>
      </c>
      <c r="AT257" s="204" t="s">
        <v>157</v>
      </c>
      <c r="AU257" s="204" t="s">
        <v>94</v>
      </c>
      <c r="AY257" s="16" t="s">
        <v>155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6" t="s">
        <v>92</v>
      </c>
      <c r="BK257" s="205">
        <f>ROUND(I257*H257,2)</f>
        <v>0</v>
      </c>
      <c r="BL257" s="16" t="s">
        <v>419</v>
      </c>
      <c r="BM257" s="204" t="s">
        <v>461</v>
      </c>
    </row>
    <row r="258" spans="1:65" s="2" customFormat="1" ht="19.5">
      <c r="A258" s="34"/>
      <c r="B258" s="35"/>
      <c r="C258" s="36"/>
      <c r="D258" s="208" t="s">
        <v>175</v>
      </c>
      <c r="E258" s="36"/>
      <c r="F258" s="218" t="s">
        <v>462</v>
      </c>
      <c r="G258" s="36"/>
      <c r="H258" s="36"/>
      <c r="I258" s="219"/>
      <c r="J258" s="36"/>
      <c r="K258" s="36"/>
      <c r="L258" s="39"/>
      <c r="M258" s="220"/>
      <c r="N258" s="221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6" t="s">
        <v>175</v>
      </c>
      <c r="AU258" s="16" t="s">
        <v>94</v>
      </c>
    </row>
    <row r="259" spans="1:65" s="12" customFormat="1" ht="22.9" customHeight="1">
      <c r="B259" s="177"/>
      <c r="C259" s="178"/>
      <c r="D259" s="179" t="s">
        <v>84</v>
      </c>
      <c r="E259" s="191" t="s">
        <v>463</v>
      </c>
      <c r="F259" s="191" t="s">
        <v>464</v>
      </c>
      <c r="G259" s="178"/>
      <c r="H259" s="178"/>
      <c r="I259" s="181"/>
      <c r="J259" s="192">
        <f>BK259</f>
        <v>0</v>
      </c>
      <c r="K259" s="178"/>
      <c r="L259" s="183"/>
      <c r="M259" s="184"/>
      <c r="N259" s="185"/>
      <c r="O259" s="185"/>
      <c r="P259" s="186">
        <f>SUM(P260:P264)</f>
        <v>0</v>
      </c>
      <c r="Q259" s="185"/>
      <c r="R259" s="186">
        <f>SUM(R260:R264)</f>
        <v>0</v>
      </c>
      <c r="S259" s="185"/>
      <c r="T259" s="187">
        <f>SUM(T260:T264)</f>
        <v>0</v>
      </c>
      <c r="AR259" s="188" t="s">
        <v>169</v>
      </c>
      <c r="AT259" s="189" t="s">
        <v>84</v>
      </c>
      <c r="AU259" s="189" t="s">
        <v>92</v>
      </c>
      <c r="AY259" s="188" t="s">
        <v>155</v>
      </c>
      <c r="BK259" s="190">
        <f>SUM(BK260:BK264)</f>
        <v>0</v>
      </c>
    </row>
    <row r="260" spans="1:65" s="2" customFormat="1" ht="24">
      <c r="A260" s="34"/>
      <c r="B260" s="35"/>
      <c r="C260" s="193" t="s">
        <v>465</v>
      </c>
      <c r="D260" s="193" t="s">
        <v>157</v>
      </c>
      <c r="E260" s="194" t="s">
        <v>466</v>
      </c>
      <c r="F260" s="195" t="s">
        <v>467</v>
      </c>
      <c r="G260" s="196" t="s">
        <v>468</v>
      </c>
      <c r="H260" s="197">
        <v>1</v>
      </c>
      <c r="I260" s="198"/>
      <c r="J260" s="199">
        <f>ROUND(I260*H260,2)</f>
        <v>0</v>
      </c>
      <c r="K260" s="195" t="s">
        <v>1</v>
      </c>
      <c r="L260" s="39"/>
      <c r="M260" s="200" t="s">
        <v>1</v>
      </c>
      <c r="N260" s="201" t="s">
        <v>50</v>
      </c>
      <c r="O260" s="71"/>
      <c r="P260" s="202">
        <f>O260*H260</f>
        <v>0</v>
      </c>
      <c r="Q260" s="202">
        <v>0</v>
      </c>
      <c r="R260" s="202">
        <f>Q260*H260</f>
        <v>0</v>
      </c>
      <c r="S260" s="202">
        <v>0</v>
      </c>
      <c r="T260" s="20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4" t="s">
        <v>419</v>
      </c>
      <c r="AT260" s="204" t="s">
        <v>157</v>
      </c>
      <c r="AU260" s="204" t="s">
        <v>94</v>
      </c>
      <c r="AY260" s="16" t="s">
        <v>155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6" t="s">
        <v>92</v>
      </c>
      <c r="BK260" s="205">
        <f>ROUND(I260*H260,2)</f>
        <v>0</v>
      </c>
      <c r="BL260" s="16" t="s">
        <v>419</v>
      </c>
      <c r="BM260" s="204" t="s">
        <v>469</v>
      </c>
    </row>
    <row r="261" spans="1:65" s="2" customFormat="1" ht="29.25">
      <c r="A261" s="34"/>
      <c r="B261" s="35"/>
      <c r="C261" s="36"/>
      <c r="D261" s="208" t="s">
        <v>175</v>
      </c>
      <c r="E261" s="36"/>
      <c r="F261" s="218" t="s">
        <v>470</v>
      </c>
      <c r="G261" s="36"/>
      <c r="H261" s="36"/>
      <c r="I261" s="219"/>
      <c r="J261" s="36"/>
      <c r="K261" s="36"/>
      <c r="L261" s="39"/>
      <c r="M261" s="220"/>
      <c r="N261" s="221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175</v>
      </c>
      <c r="AU261" s="16" t="s">
        <v>94</v>
      </c>
    </row>
    <row r="262" spans="1:65" s="2" customFormat="1" ht="24">
      <c r="A262" s="34"/>
      <c r="B262" s="35"/>
      <c r="C262" s="193" t="s">
        <v>471</v>
      </c>
      <c r="D262" s="193" t="s">
        <v>157</v>
      </c>
      <c r="E262" s="194" t="s">
        <v>472</v>
      </c>
      <c r="F262" s="195" t="s">
        <v>473</v>
      </c>
      <c r="G262" s="196" t="s">
        <v>172</v>
      </c>
      <c r="H262" s="197">
        <v>20</v>
      </c>
      <c r="I262" s="198"/>
      <c r="J262" s="199">
        <f>ROUND(I262*H262,2)</f>
        <v>0</v>
      </c>
      <c r="K262" s="195" t="s">
        <v>161</v>
      </c>
      <c r="L262" s="39"/>
      <c r="M262" s="200" t="s">
        <v>1</v>
      </c>
      <c r="N262" s="201" t="s">
        <v>50</v>
      </c>
      <c r="O262" s="71"/>
      <c r="P262" s="202">
        <f>O262*H262</f>
        <v>0</v>
      </c>
      <c r="Q262" s="202">
        <v>0</v>
      </c>
      <c r="R262" s="202">
        <f>Q262*H262</f>
        <v>0</v>
      </c>
      <c r="S262" s="202">
        <v>0</v>
      </c>
      <c r="T262" s="20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4" t="s">
        <v>419</v>
      </c>
      <c r="AT262" s="204" t="s">
        <v>157</v>
      </c>
      <c r="AU262" s="204" t="s">
        <v>94</v>
      </c>
      <c r="AY262" s="16" t="s">
        <v>155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6" t="s">
        <v>92</v>
      </c>
      <c r="BK262" s="205">
        <f>ROUND(I262*H262,2)</f>
        <v>0</v>
      </c>
      <c r="BL262" s="16" t="s">
        <v>419</v>
      </c>
      <c r="BM262" s="204" t="s">
        <v>474</v>
      </c>
    </row>
    <row r="263" spans="1:65" s="2" customFormat="1" ht="29.25">
      <c r="A263" s="34"/>
      <c r="B263" s="35"/>
      <c r="C263" s="36"/>
      <c r="D263" s="208" t="s">
        <v>175</v>
      </c>
      <c r="E263" s="36"/>
      <c r="F263" s="218" t="s">
        <v>475</v>
      </c>
      <c r="G263" s="36"/>
      <c r="H263" s="36"/>
      <c r="I263" s="219"/>
      <c r="J263" s="36"/>
      <c r="K263" s="36"/>
      <c r="L263" s="39"/>
      <c r="M263" s="220"/>
      <c r="N263" s="221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6" t="s">
        <v>175</v>
      </c>
      <c r="AU263" s="16" t="s">
        <v>94</v>
      </c>
    </row>
    <row r="264" spans="1:65" s="2" customFormat="1" ht="16.5" customHeight="1">
      <c r="A264" s="34"/>
      <c r="B264" s="35"/>
      <c r="C264" s="222" t="s">
        <v>476</v>
      </c>
      <c r="D264" s="222" t="s">
        <v>293</v>
      </c>
      <c r="E264" s="223" t="s">
        <v>477</v>
      </c>
      <c r="F264" s="224" t="s">
        <v>478</v>
      </c>
      <c r="G264" s="225" t="s">
        <v>235</v>
      </c>
      <c r="H264" s="226">
        <v>17</v>
      </c>
      <c r="I264" s="227"/>
      <c r="J264" s="228">
        <f>ROUND(I264*H264,2)</f>
        <v>0</v>
      </c>
      <c r="K264" s="224" t="s">
        <v>1</v>
      </c>
      <c r="L264" s="229"/>
      <c r="M264" s="243" t="s">
        <v>1</v>
      </c>
      <c r="N264" s="244" t="s">
        <v>50</v>
      </c>
      <c r="O264" s="245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4" t="s">
        <v>479</v>
      </c>
      <c r="AT264" s="204" t="s">
        <v>293</v>
      </c>
      <c r="AU264" s="204" t="s">
        <v>94</v>
      </c>
      <c r="AY264" s="16" t="s">
        <v>155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6" t="s">
        <v>92</v>
      </c>
      <c r="BK264" s="205">
        <f>ROUND(I264*H264,2)</f>
        <v>0</v>
      </c>
      <c r="BL264" s="16" t="s">
        <v>479</v>
      </c>
      <c r="BM264" s="204" t="s">
        <v>480</v>
      </c>
    </row>
    <row r="265" spans="1:65" s="2" customFormat="1" ht="6.95" customHeight="1">
      <c r="A265" s="34"/>
      <c r="B265" s="54"/>
      <c r="C265" s="55"/>
      <c r="D265" s="55"/>
      <c r="E265" s="55"/>
      <c r="F265" s="55"/>
      <c r="G265" s="55"/>
      <c r="H265" s="55"/>
      <c r="I265" s="55"/>
      <c r="J265" s="55"/>
      <c r="K265" s="55"/>
      <c r="L265" s="39"/>
      <c r="M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</row>
  </sheetData>
  <sheetProtection algorithmName="SHA-512" hashValue="UlKBflnSxBOEueKSYwKbSsENHvlw8DHkyrog9cWEltyYDf8jP207vuaU9WwwNZFetqfDXq3ceohM92N+d37t4Q==" saltValue="aqp3r/ku0B5PQYzItgks/bRgLooIvVtN2bp0v6mtclEUxxMVx9GWBeuWChgok1tgJbamQeyb6LkOcdQyc38Y4Q==" spinCount="100000" sheet="1" objects="1" scenarios="1" formatColumns="0" formatRows="0" autoFilter="0"/>
  <autoFilter ref="C135:K264"/>
  <mergeCells count="12">
    <mergeCell ref="E128:H128"/>
    <mergeCell ref="L2:V2"/>
    <mergeCell ref="E84:H84"/>
    <mergeCell ref="E86:H86"/>
    <mergeCell ref="E88:H88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topLeftCell="A106" workbookViewId="0">
      <selection activeCell="I141" sqref="I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21,025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114</v>
      </c>
      <c r="L8" s="19"/>
    </row>
    <row r="9" spans="1:46" s="2" customFormat="1" ht="23.25" customHeight="1">
      <c r="A9" s="34"/>
      <c r="B9" s="39"/>
      <c r="C9" s="34"/>
      <c r="D9" s="34"/>
      <c r="E9" s="309" t="s">
        <v>115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481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482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43</v>
      </c>
      <c r="F26" s="34"/>
      <c r="G26" s="34"/>
      <c r="H26" s="34"/>
      <c r="I26" s="119" t="s">
        <v>33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ROUND((SUM(BE124:BE178)),  2)</f>
        <v>0</v>
      </c>
      <c r="G35" s="34"/>
      <c r="H35" s="34"/>
      <c r="I35" s="132">
        <v>0.21</v>
      </c>
      <c r="J35" s="131">
        <f>ROUND(((SUM(BE124:BE178))*I35),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ROUND((SUM(BF124:BF178)),  2)</f>
        <v>0</v>
      </c>
      <c r="G36" s="34"/>
      <c r="H36" s="34"/>
      <c r="I36" s="132">
        <v>0.15</v>
      </c>
      <c r="J36" s="131">
        <f>ROUND(((SUM(BF124:BF178))*I36),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ROUND((SUM(BG124:BG178)),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ROUND((SUM(BH124:BH178)),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ROUND((SUM(BI124:BI178)),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21,025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115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20-13-1/02 - Oprava mostu v km 21,025 trati Kladno - Kralupy nad Vltavou_Železniční svršek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 xml:space="preserve"> V polích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J124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>
      <c r="B98" s="155"/>
      <c r="C98" s="156"/>
      <c r="D98" s="157" t="s">
        <v>123</v>
      </c>
      <c r="E98" s="158"/>
      <c r="F98" s="158"/>
      <c r="G98" s="158"/>
      <c r="H98" s="158"/>
      <c r="I98" s="158"/>
      <c r="J98" s="159">
        <f>J125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128</v>
      </c>
      <c r="E99" s="163"/>
      <c r="F99" s="163"/>
      <c r="G99" s="163"/>
      <c r="H99" s="163"/>
      <c r="I99" s="163"/>
      <c r="J99" s="164">
        <f>J126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130</v>
      </c>
      <c r="E100" s="163"/>
      <c r="F100" s="163"/>
      <c r="G100" s="163"/>
      <c r="H100" s="163"/>
      <c r="I100" s="163"/>
      <c r="J100" s="164">
        <f>J145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131</v>
      </c>
      <c r="E101" s="163"/>
      <c r="F101" s="163"/>
      <c r="G101" s="163"/>
      <c r="H101" s="163"/>
      <c r="I101" s="163"/>
      <c r="J101" s="164">
        <f>J153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132</v>
      </c>
      <c r="E102" s="163"/>
      <c r="F102" s="163"/>
      <c r="G102" s="163"/>
      <c r="H102" s="163"/>
      <c r="I102" s="163"/>
      <c r="J102" s="164">
        <f>J172</f>
        <v>0</v>
      </c>
      <c r="K102" s="104"/>
      <c r="L102" s="165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140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07" t="str">
        <f>E7</f>
        <v>Oprava mostu v km 21,025 trati Kladno - Kralupy nad Vltavou</v>
      </c>
      <c r="F112" s="308"/>
      <c r="G112" s="308"/>
      <c r="H112" s="308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114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23.25" customHeight="1">
      <c r="A114" s="34"/>
      <c r="B114" s="35"/>
      <c r="C114" s="36"/>
      <c r="D114" s="36"/>
      <c r="E114" s="307" t="s">
        <v>115</v>
      </c>
      <c r="F114" s="306"/>
      <c r="G114" s="306"/>
      <c r="H114" s="30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30" customHeight="1">
      <c r="A116" s="34"/>
      <c r="B116" s="35"/>
      <c r="C116" s="36"/>
      <c r="D116" s="36"/>
      <c r="E116" s="295" t="str">
        <f>E11</f>
        <v>20-13-1/02 - Oprava mostu v km 21,025 trati Kladno - Kralupy nad Vltavou_Železniční svršek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21</v>
      </c>
      <c r="D118" s="36"/>
      <c r="E118" s="36"/>
      <c r="F118" s="26" t="str">
        <f>F14</f>
        <v xml:space="preserve"> V polích</v>
      </c>
      <c r="G118" s="36"/>
      <c r="H118" s="36"/>
      <c r="I118" s="28" t="s">
        <v>23</v>
      </c>
      <c r="J118" s="66" t="str">
        <f>IF(J14="","",J14)</f>
        <v>19. 2. 2021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8" t="s">
        <v>29</v>
      </c>
      <c r="D120" s="36"/>
      <c r="E120" s="36"/>
      <c r="F120" s="26" t="str">
        <f>E17</f>
        <v>Správa železnic, státní organizace</v>
      </c>
      <c r="G120" s="36"/>
      <c r="H120" s="36"/>
      <c r="I120" s="28" t="s">
        <v>37</v>
      </c>
      <c r="J120" s="32" t="str">
        <f>E23</f>
        <v>TOP CON SERVIS s.r.o.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35</v>
      </c>
      <c r="D121" s="36"/>
      <c r="E121" s="36"/>
      <c r="F121" s="26" t="str">
        <f>IF(E20="","",E20)</f>
        <v>Vyplň údaj</v>
      </c>
      <c r="G121" s="36"/>
      <c r="H121" s="36"/>
      <c r="I121" s="28" t="s">
        <v>42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6"/>
      <c r="B123" s="167"/>
      <c r="C123" s="168" t="s">
        <v>141</v>
      </c>
      <c r="D123" s="169" t="s">
        <v>70</v>
      </c>
      <c r="E123" s="169" t="s">
        <v>66</v>
      </c>
      <c r="F123" s="169" t="s">
        <v>67</v>
      </c>
      <c r="G123" s="169" t="s">
        <v>142</v>
      </c>
      <c r="H123" s="169" t="s">
        <v>143</v>
      </c>
      <c r="I123" s="169" t="s">
        <v>144</v>
      </c>
      <c r="J123" s="169" t="s">
        <v>120</v>
      </c>
      <c r="K123" s="170" t="s">
        <v>145</v>
      </c>
      <c r="L123" s="171"/>
      <c r="M123" s="75" t="s">
        <v>1</v>
      </c>
      <c r="N123" s="76" t="s">
        <v>49</v>
      </c>
      <c r="O123" s="76" t="s">
        <v>146</v>
      </c>
      <c r="P123" s="76" t="s">
        <v>147</v>
      </c>
      <c r="Q123" s="76" t="s">
        <v>148</v>
      </c>
      <c r="R123" s="76" t="s">
        <v>149</v>
      </c>
      <c r="S123" s="76" t="s">
        <v>150</v>
      </c>
      <c r="T123" s="77" t="s">
        <v>151</v>
      </c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</row>
    <row r="124" spans="1:65" s="2" customFormat="1" ht="22.9" customHeight="1">
      <c r="A124" s="34"/>
      <c r="B124" s="35"/>
      <c r="C124" s="82" t="s">
        <v>152</v>
      </c>
      <c r="D124" s="36"/>
      <c r="E124" s="36"/>
      <c r="F124" s="36"/>
      <c r="G124" s="36"/>
      <c r="H124" s="36"/>
      <c r="I124" s="36"/>
      <c r="J124" s="172">
        <f>BK124</f>
        <v>0</v>
      </c>
      <c r="K124" s="36"/>
      <c r="L124" s="39"/>
      <c r="M124" s="78"/>
      <c r="N124" s="173"/>
      <c r="O124" s="79"/>
      <c r="P124" s="174">
        <f>P125</f>
        <v>0</v>
      </c>
      <c r="Q124" s="79"/>
      <c r="R124" s="174">
        <f>R125</f>
        <v>240.30842440000004</v>
      </c>
      <c r="S124" s="79"/>
      <c r="T124" s="175">
        <f>T125</f>
        <v>107.98075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84</v>
      </c>
      <c r="AU124" s="16" t="s">
        <v>122</v>
      </c>
      <c r="BK124" s="176">
        <f>BK125</f>
        <v>0</v>
      </c>
    </row>
    <row r="125" spans="1:65" s="12" customFormat="1" ht="25.9" customHeight="1">
      <c r="B125" s="177"/>
      <c r="C125" s="178"/>
      <c r="D125" s="179" t="s">
        <v>84</v>
      </c>
      <c r="E125" s="180" t="s">
        <v>153</v>
      </c>
      <c r="F125" s="180" t="s">
        <v>154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P126+P145+P153+P172</f>
        <v>0</v>
      </c>
      <c r="Q125" s="185"/>
      <c r="R125" s="186">
        <f>R126+R145+R153+R172</f>
        <v>240.30842440000004</v>
      </c>
      <c r="S125" s="185"/>
      <c r="T125" s="187">
        <f>T126+T145+T153+T172</f>
        <v>107.98075</v>
      </c>
      <c r="AR125" s="188" t="s">
        <v>92</v>
      </c>
      <c r="AT125" s="189" t="s">
        <v>84</v>
      </c>
      <c r="AU125" s="189" t="s">
        <v>85</v>
      </c>
      <c r="AY125" s="188" t="s">
        <v>155</v>
      </c>
      <c r="BK125" s="190">
        <f>BK126+BK145+BK153+BK172</f>
        <v>0</v>
      </c>
    </row>
    <row r="126" spans="1:65" s="12" customFormat="1" ht="22.9" customHeight="1">
      <c r="B126" s="177"/>
      <c r="C126" s="178"/>
      <c r="D126" s="179" t="s">
        <v>84</v>
      </c>
      <c r="E126" s="191" t="s">
        <v>182</v>
      </c>
      <c r="F126" s="191" t="s">
        <v>280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SUM(P127:P144)</f>
        <v>0</v>
      </c>
      <c r="Q126" s="185"/>
      <c r="R126" s="186">
        <f>SUM(R127:R144)</f>
        <v>186.40886000000003</v>
      </c>
      <c r="S126" s="185"/>
      <c r="T126" s="187">
        <f>SUM(T127:T144)</f>
        <v>106.46675</v>
      </c>
      <c r="AR126" s="188" t="s">
        <v>92</v>
      </c>
      <c r="AT126" s="189" t="s">
        <v>84</v>
      </c>
      <c r="AU126" s="189" t="s">
        <v>92</v>
      </c>
      <c r="AY126" s="188" t="s">
        <v>155</v>
      </c>
      <c r="BK126" s="190">
        <f>SUM(BK127:BK144)</f>
        <v>0</v>
      </c>
    </row>
    <row r="127" spans="1:65" s="2" customFormat="1" ht="24">
      <c r="A127" s="34"/>
      <c r="B127" s="35"/>
      <c r="C127" s="193" t="s">
        <v>92</v>
      </c>
      <c r="D127" s="193" t="s">
        <v>157</v>
      </c>
      <c r="E127" s="194" t="s">
        <v>483</v>
      </c>
      <c r="F127" s="195" t="s">
        <v>484</v>
      </c>
      <c r="G127" s="196" t="s">
        <v>179</v>
      </c>
      <c r="H127" s="197">
        <v>54</v>
      </c>
      <c r="I127" s="198"/>
      <c r="J127" s="199">
        <f>ROUND(I127*H127,2)</f>
        <v>0</v>
      </c>
      <c r="K127" s="195" t="s">
        <v>161</v>
      </c>
      <c r="L127" s="39"/>
      <c r="M127" s="200" t="s">
        <v>1</v>
      </c>
      <c r="N127" s="201" t="s">
        <v>50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1.8080000000000001</v>
      </c>
      <c r="T127" s="203">
        <f>S127*H127</f>
        <v>97.632000000000005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162</v>
      </c>
      <c r="AT127" s="204" t="s">
        <v>157</v>
      </c>
      <c r="AU127" s="204" t="s">
        <v>94</v>
      </c>
      <c r="AY127" s="16" t="s">
        <v>155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6" t="s">
        <v>92</v>
      </c>
      <c r="BK127" s="205">
        <f>ROUND(I127*H127,2)</f>
        <v>0</v>
      </c>
      <c r="BL127" s="16" t="s">
        <v>162</v>
      </c>
      <c r="BM127" s="204" t="s">
        <v>485</v>
      </c>
    </row>
    <row r="128" spans="1:65" s="2" customFormat="1" ht="24">
      <c r="A128" s="34"/>
      <c r="B128" s="35"/>
      <c r="C128" s="193" t="s">
        <v>94</v>
      </c>
      <c r="D128" s="193" t="s">
        <v>157</v>
      </c>
      <c r="E128" s="194" t="s">
        <v>486</v>
      </c>
      <c r="F128" s="195" t="s">
        <v>487</v>
      </c>
      <c r="G128" s="196" t="s">
        <v>172</v>
      </c>
      <c r="H128" s="197">
        <v>25</v>
      </c>
      <c r="I128" s="198"/>
      <c r="J128" s="199">
        <f>ROUND(I128*H128,2)</f>
        <v>0</v>
      </c>
      <c r="K128" s="195" t="s">
        <v>161</v>
      </c>
      <c r="L128" s="39"/>
      <c r="M128" s="200" t="s">
        <v>1</v>
      </c>
      <c r="N128" s="201" t="s">
        <v>50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0.35338999999999998</v>
      </c>
      <c r="T128" s="203">
        <f>S128*H128</f>
        <v>8.8347499999999997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162</v>
      </c>
      <c r="AT128" s="204" t="s">
        <v>157</v>
      </c>
      <c r="AU128" s="204" t="s">
        <v>94</v>
      </c>
      <c r="AY128" s="16" t="s">
        <v>155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6" t="s">
        <v>92</v>
      </c>
      <c r="BK128" s="205">
        <f>ROUND(I128*H128,2)</f>
        <v>0</v>
      </c>
      <c r="BL128" s="16" t="s">
        <v>162</v>
      </c>
      <c r="BM128" s="204" t="s">
        <v>488</v>
      </c>
    </row>
    <row r="129" spans="1:65" s="2" customFormat="1" ht="16.5" customHeight="1">
      <c r="A129" s="34"/>
      <c r="B129" s="35"/>
      <c r="C129" s="193" t="s">
        <v>169</v>
      </c>
      <c r="D129" s="193" t="s">
        <v>157</v>
      </c>
      <c r="E129" s="194" t="s">
        <v>489</v>
      </c>
      <c r="F129" s="195" t="s">
        <v>490</v>
      </c>
      <c r="G129" s="196" t="s">
        <v>179</v>
      </c>
      <c r="H129" s="197">
        <v>96</v>
      </c>
      <c r="I129" s="198"/>
      <c r="J129" s="199">
        <f>ROUND(I129*H129,2)</f>
        <v>0</v>
      </c>
      <c r="K129" s="195" t="s">
        <v>161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162</v>
      </c>
      <c r="AT129" s="204" t="s">
        <v>157</v>
      </c>
      <c r="AU129" s="204" t="s">
        <v>94</v>
      </c>
      <c r="AY129" s="16" t="s">
        <v>155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162</v>
      </c>
      <c r="BM129" s="204" t="s">
        <v>491</v>
      </c>
    </row>
    <row r="130" spans="1:65" s="2" customFormat="1" ht="21.75" customHeight="1">
      <c r="A130" s="34"/>
      <c r="B130" s="35"/>
      <c r="C130" s="222" t="s">
        <v>162</v>
      </c>
      <c r="D130" s="222" t="s">
        <v>293</v>
      </c>
      <c r="E130" s="223" t="s">
        <v>492</v>
      </c>
      <c r="F130" s="224" t="s">
        <v>493</v>
      </c>
      <c r="G130" s="225" t="s">
        <v>190</v>
      </c>
      <c r="H130" s="226">
        <v>172.8</v>
      </c>
      <c r="I130" s="227"/>
      <c r="J130" s="228">
        <f>ROUND(I130*H130,2)</f>
        <v>0</v>
      </c>
      <c r="K130" s="224" t="s">
        <v>161</v>
      </c>
      <c r="L130" s="229"/>
      <c r="M130" s="230" t="s">
        <v>1</v>
      </c>
      <c r="N130" s="231" t="s">
        <v>50</v>
      </c>
      <c r="O130" s="71"/>
      <c r="P130" s="202">
        <f>O130*H130</f>
        <v>0</v>
      </c>
      <c r="Q130" s="202">
        <v>1</v>
      </c>
      <c r="R130" s="202">
        <f>Q130*H130</f>
        <v>172.8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198</v>
      </c>
      <c r="AT130" s="204" t="s">
        <v>293</v>
      </c>
      <c r="AU130" s="204" t="s">
        <v>94</v>
      </c>
      <c r="AY130" s="16" t="s">
        <v>155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92</v>
      </c>
      <c r="BK130" s="205">
        <f>ROUND(I130*H130,2)</f>
        <v>0</v>
      </c>
      <c r="BL130" s="16" t="s">
        <v>162</v>
      </c>
      <c r="BM130" s="204" t="s">
        <v>494</v>
      </c>
    </row>
    <row r="131" spans="1:65" s="13" customFormat="1">
      <c r="B131" s="206"/>
      <c r="C131" s="207"/>
      <c r="D131" s="208" t="s">
        <v>164</v>
      </c>
      <c r="E131" s="207"/>
      <c r="F131" s="210" t="s">
        <v>495</v>
      </c>
      <c r="G131" s="207"/>
      <c r="H131" s="211">
        <v>172.8</v>
      </c>
      <c r="I131" s="212"/>
      <c r="J131" s="207"/>
      <c r="K131" s="207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164</v>
      </c>
      <c r="AU131" s="217" t="s">
        <v>94</v>
      </c>
      <c r="AV131" s="13" t="s">
        <v>94</v>
      </c>
      <c r="AW131" s="13" t="s">
        <v>4</v>
      </c>
      <c r="AX131" s="13" t="s">
        <v>92</v>
      </c>
      <c r="AY131" s="217" t="s">
        <v>155</v>
      </c>
    </row>
    <row r="132" spans="1:65" s="2" customFormat="1" ht="16.5" customHeight="1">
      <c r="A132" s="34"/>
      <c r="B132" s="35"/>
      <c r="C132" s="193" t="s">
        <v>182</v>
      </c>
      <c r="D132" s="193" t="s">
        <v>157</v>
      </c>
      <c r="E132" s="194" t="s">
        <v>496</v>
      </c>
      <c r="F132" s="195" t="s">
        <v>497</v>
      </c>
      <c r="G132" s="196" t="s">
        <v>172</v>
      </c>
      <c r="H132" s="197">
        <v>25</v>
      </c>
      <c r="I132" s="198"/>
      <c r="J132" s="199">
        <f t="shared" ref="J132:J141" si="0">ROUND(I132*H132,2)</f>
        <v>0</v>
      </c>
      <c r="K132" s="195" t="s">
        <v>161</v>
      </c>
      <c r="L132" s="39"/>
      <c r="M132" s="200" t="s">
        <v>1</v>
      </c>
      <c r="N132" s="201" t="s">
        <v>50</v>
      </c>
      <c r="O132" s="71"/>
      <c r="P132" s="202">
        <f t="shared" ref="P132:P141" si="1">O132*H132</f>
        <v>0</v>
      </c>
      <c r="Q132" s="202">
        <v>0</v>
      </c>
      <c r="R132" s="202">
        <f t="shared" ref="R132:R141" si="2">Q132*H132</f>
        <v>0</v>
      </c>
      <c r="S132" s="202">
        <v>0</v>
      </c>
      <c r="T132" s="203">
        <f t="shared" ref="T132:T141" si="3"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162</v>
      </c>
      <c r="AT132" s="204" t="s">
        <v>157</v>
      </c>
      <c r="AU132" s="204" t="s">
        <v>94</v>
      </c>
      <c r="AY132" s="16" t="s">
        <v>155</v>
      </c>
      <c r="BE132" s="205">
        <f t="shared" ref="BE132:BE141" si="4">IF(N132="základní",J132,0)</f>
        <v>0</v>
      </c>
      <c r="BF132" s="205">
        <f t="shared" ref="BF132:BF141" si="5">IF(N132="snížená",J132,0)</f>
        <v>0</v>
      </c>
      <c r="BG132" s="205">
        <f t="shared" ref="BG132:BG141" si="6">IF(N132="zákl. přenesená",J132,0)</f>
        <v>0</v>
      </c>
      <c r="BH132" s="205">
        <f t="shared" ref="BH132:BH141" si="7">IF(N132="sníž. přenesená",J132,0)</f>
        <v>0</v>
      </c>
      <c r="BI132" s="205">
        <f t="shared" ref="BI132:BI141" si="8">IF(N132="nulová",J132,0)</f>
        <v>0</v>
      </c>
      <c r="BJ132" s="16" t="s">
        <v>92</v>
      </c>
      <c r="BK132" s="205">
        <f t="shared" ref="BK132:BK141" si="9">ROUND(I132*H132,2)</f>
        <v>0</v>
      </c>
      <c r="BL132" s="16" t="s">
        <v>162</v>
      </c>
      <c r="BM132" s="204" t="s">
        <v>498</v>
      </c>
    </row>
    <row r="133" spans="1:65" s="2" customFormat="1" ht="16.5" customHeight="1">
      <c r="A133" s="34"/>
      <c r="B133" s="35"/>
      <c r="C133" s="222" t="s">
        <v>187</v>
      </c>
      <c r="D133" s="222" t="s">
        <v>293</v>
      </c>
      <c r="E133" s="223" t="s">
        <v>499</v>
      </c>
      <c r="F133" s="224" t="s">
        <v>500</v>
      </c>
      <c r="G133" s="225" t="s">
        <v>172</v>
      </c>
      <c r="H133" s="226">
        <v>50</v>
      </c>
      <c r="I133" s="227"/>
      <c r="J133" s="228">
        <f t="shared" si="0"/>
        <v>0</v>
      </c>
      <c r="K133" s="224" t="s">
        <v>161</v>
      </c>
      <c r="L133" s="229"/>
      <c r="M133" s="230" t="s">
        <v>1</v>
      </c>
      <c r="N133" s="231" t="s">
        <v>50</v>
      </c>
      <c r="O133" s="71"/>
      <c r="P133" s="202">
        <f t="shared" si="1"/>
        <v>0</v>
      </c>
      <c r="Q133" s="202">
        <v>4.9390000000000003E-2</v>
      </c>
      <c r="R133" s="202">
        <f t="shared" si="2"/>
        <v>2.4695</v>
      </c>
      <c r="S133" s="202">
        <v>0</v>
      </c>
      <c r="T133" s="20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198</v>
      </c>
      <c r="AT133" s="204" t="s">
        <v>293</v>
      </c>
      <c r="AU133" s="204" t="s">
        <v>94</v>
      </c>
      <c r="AY133" s="16" t="s">
        <v>155</v>
      </c>
      <c r="BE133" s="205">
        <f t="shared" si="4"/>
        <v>0</v>
      </c>
      <c r="BF133" s="205">
        <f t="shared" si="5"/>
        <v>0</v>
      </c>
      <c r="BG133" s="205">
        <f t="shared" si="6"/>
        <v>0</v>
      </c>
      <c r="BH133" s="205">
        <f t="shared" si="7"/>
        <v>0</v>
      </c>
      <c r="BI133" s="205">
        <f t="shared" si="8"/>
        <v>0</v>
      </c>
      <c r="BJ133" s="16" t="s">
        <v>92</v>
      </c>
      <c r="BK133" s="205">
        <f t="shared" si="9"/>
        <v>0</v>
      </c>
      <c r="BL133" s="16" t="s">
        <v>162</v>
      </c>
      <c r="BM133" s="204" t="s">
        <v>501</v>
      </c>
    </row>
    <row r="134" spans="1:65" s="2" customFormat="1" ht="16.5" customHeight="1">
      <c r="A134" s="34"/>
      <c r="B134" s="35"/>
      <c r="C134" s="222" t="s">
        <v>193</v>
      </c>
      <c r="D134" s="222" t="s">
        <v>293</v>
      </c>
      <c r="E134" s="223" t="s">
        <v>502</v>
      </c>
      <c r="F134" s="224" t="s">
        <v>503</v>
      </c>
      <c r="G134" s="225" t="s">
        <v>235</v>
      </c>
      <c r="H134" s="226">
        <v>41</v>
      </c>
      <c r="I134" s="227"/>
      <c r="J134" s="228">
        <f t="shared" si="0"/>
        <v>0</v>
      </c>
      <c r="K134" s="224" t="s">
        <v>1</v>
      </c>
      <c r="L134" s="229"/>
      <c r="M134" s="230" t="s">
        <v>1</v>
      </c>
      <c r="N134" s="231" t="s">
        <v>50</v>
      </c>
      <c r="O134" s="71"/>
      <c r="P134" s="202">
        <f t="shared" si="1"/>
        <v>0</v>
      </c>
      <c r="Q134" s="202">
        <v>0.27</v>
      </c>
      <c r="R134" s="202">
        <f t="shared" si="2"/>
        <v>11.07</v>
      </c>
      <c r="S134" s="202">
        <v>0</v>
      </c>
      <c r="T134" s="20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198</v>
      </c>
      <c r="AT134" s="204" t="s">
        <v>293</v>
      </c>
      <c r="AU134" s="204" t="s">
        <v>94</v>
      </c>
      <c r="AY134" s="16" t="s">
        <v>155</v>
      </c>
      <c r="BE134" s="205">
        <f t="shared" si="4"/>
        <v>0</v>
      </c>
      <c r="BF134" s="205">
        <f t="shared" si="5"/>
        <v>0</v>
      </c>
      <c r="BG134" s="205">
        <f t="shared" si="6"/>
        <v>0</v>
      </c>
      <c r="BH134" s="205">
        <f t="shared" si="7"/>
        <v>0</v>
      </c>
      <c r="BI134" s="205">
        <f t="shared" si="8"/>
        <v>0</v>
      </c>
      <c r="BJ134" s="16" t="s">
        <v>92</v>
      </c>
      <c r="BK134" s="205">
        <f t="shared" si="9"/>
        <v>0</v>
      </c>
      <c r="BL134" s="16" t="s">
        <v>162</v>
      </c>
      <c r="BM134" s="204" t="s">
        <v>504</v>
      </c>
    </row>
    <row r="135" spans="1:65" s="2" customFormat="1" ht="21.75" customHeight="1">
      <c r="A135" s="34"/>
      <c r="B135" s="35"/>
      <c r="C135" s="222" t="s">
        <v>198</v>
      </c>
      <c r="D135" s="222" t="s">
        <v>293</v>
      </c>
      <c r="E135" s="223" t="s">
        <v>505</v>
      </c>
      <c r="F135" s="224" t="s">
        <v>506</v>
      </c>
      <c r="G135" s="225" t="s">
        <v>235</v>
      </c>
      <c r="H135" s="226">
        <v>82</v>
      </c>
      <c r="I135" s="227"/>
      <c r="J135" s="228">
        <f t="shared" si="0"/>
        <v>0</v>
      </c>
      <c r="K135" s="224" t="s">
        <v>161</v>
      </c>
      <c r="L135" s="229"/>
      <c r="M135" s="230" t="s">
        <v>1</v>
      </c>
      <c r="N135" s="231" t="s">
        <v>50</v>
      </c>
      <c r="O135" s="71"/>
      <c r="P135" s="202">
        <f t="shared" si="1"/>
        <v>0</v>
      </c>
      <c r="Q135" s="202">
        <v>1.8000000000000001E-4</v>
      </c>
      <c r="R135" s="202">
        <f t="shared" si="2"/>
        <v>1.4760000000000001E-2</v>
      </c>
      <c r="S135" s="202">
        <v>0</v>
      </c>
      <c r="T135" s="20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198</v>
      </c>
      <c r="AT135" s="204" t="s">
        <v>293</v>
      </c>
      <c r="AU135" s="204" t="s">
        <v>94</v>
      </c>
      <c r="AY135" s="16" t="s">
        <v>155</v>
      </c>
      <c r="BE135" s="205">
        <f t="shared" si="4"/>
        <v>0</v>
      </c>
      <c r="BF135" s="205">
        <f t="shared" si="5"/>
        <v>0</v>
      </c>
      <c r="BG135" s="205">
        <f t="shared" si="6"/>
        <v>0</v>
      </c>
      <c r="BH135" s="205">
        <f t="shared" si="7"/>
        <v>0</v>
      </c>
      <c r="BI135" s="205">
        <f t="shared" si="8"/>
        <v>0</v>
      </c>
      <c r="BJ135" s="16" t="s">
        <v>92</v>
      </c>
      <c r="BK135" s="205">
        <f t="shared" si="9"/>
        <v>0</v>
      </c>
      <c r="BL135" s="16" t="s">
        <v>162</v>
      </c>
      <c r="BM135" s="204" t="s">
        <v>507</v>
      </c>
    </row>
    <row r="136" spans="1:65" s="2" customFormat="1" ht="24">
      <c r="A136" s="34"/>
      <c r="B136" s="35"/>
      <c r="C136" s="193" t="s">
        <v>204</v>
      </c>
      <c r="D136" s="193" t="s">
        <v>157</v>
      </c>
      <c r="E136" s="194" t="s">
        <v>508</v>
      </c>
      <c r="F136" s="195" t="s">
        <v>509</v>
      </c>
      <c r="G136" s="196" t="s">
        <v>235</v>
      </c>
      <c r="H136" s="197">
        <v>4</v>
      </c>
      <c r="I136" s="198"/>
      <c r="J136" s="199">
        <f t="shared" si="0"/>
        <v>0</v>
      </c>
      <c r="K136" s="195" t="s">
        <v>1</v>
      </c>
      <c r="L136" s="39"/>
      <c r="M136" s="200" t="s">
        <v>1</v>
      </c>
      <c r="N136" s="201" t="s">
        <v>50</v>
      </c>
      <c r="O136" s="71"/>
      <c r="P136" s="202">
        <f t="shared" si="1"/>
        <v>0</v>
      </c>
      <c r="Q136" s="202">
        <v>9.8799999999999999E-3</v>
      </c>
      <c r="R136" s="202">
        <f t="shared" si="2"/>
        <v>3.952E-2</v>
      </c>
      <c r="S136" s="202">
        <v>0</v>
      </c>
      <c r="T136" s="20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162</v>
      </c>
      <c r="AT136" s="204" t="s">
        <v>157</v>
      </c>
      <c r="AU136" s="204" t="s">
        <v>94</v>
      </c>
      <c r="AY136" s="16" t="s">
        <v>155</v>
      </c>
      <c r="BE136" s="205">
        <f t="shared" si="4"/>
        <v>0</v>
      </c>
      <c r="BF136" s="205">
        <f t="shared" si="5"/>
        <v>0</v>
      </c>
      <c r="BG136" s="205">
        <f t="shared" si="6"/>
        <v>0</v>
      </c>
      <c r="BH136" s="205">
        <f t="shared" si="7"/>
        <v>0</v>
      </c>
      <c r="BI136" s="205">
        <f t="shared" si="8"/>
        <v>0</v>
      </c>
      <c r="BJ136" s="16" t="s">
        <v>92</v>
      </c>
      <c r="BK136" s="205">
        <f t="shared" si="9"/>
        <v>0</v>
      </c>
      <c r="BL136" s="16" t="s">
        <v>162</v>
      </c>
      <c r="BM136" s="204" t="s">
        <v>510</v>
      </c>
    </row>
    <row r="137" spans="1:65" s="2" customFormat="1" ht="24">
      <c r="A137" s="34"/>
      <c r="B137" s="35"/>
      <c r="C137" s="222" t="s">
        <v>511</v>
      </c>
      <c r="D137" s="222" t="s">
        <v>293</v>
      </c>
      <c r="E137" s="223" t="s">
        <v>512</v>
      </c>
      <c r="F137" s="224" t="s">
        <v>513</v>
      </c>
      <c r="G137" s="225" t="s">
        <v>235</v>
      </c>
      <c r="H137" s="226">
        <v>4</v>
      </c>
      <c r="I137" s="227"/>
      <c r="J137" s="228">
        <f t="shared" si="0"/>
        <v>0</v>
      </c>
      <c r="K137" s="224" t="s">
        <v>161</v>
      </c>
      <c r="L137" s="229"/>
      <c r="M137" s="230" t="s">
        <v>1</v>
      </c>
      <c r="N137" s="231" t="s">
        <v>50</v>
      </c>
      <c r="O137" s="71"/>
      <c r="P137" s="202">
        <f t="shared" si="1"/>
        <v>0</v>
      </c>
      <c r="Q137" s="202">
        <v>3.7699999999999999E-3</v>
      </c>
      <c r="R137" s="202">
        <f t="shared" si="2"/>
        <v>1.508E-2</v>
      </c>
      <c r="S137" s="202">
        <v>0</v>
      </c>
      <c r="T137" s="20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198</v>
      </c>
      <c r="AT137" s="204" t="s">
        <v>293</v>
      </c>
      <c r="AU137" s="204" t="s">
        <v>94</v>
      </c>
      <c r="AY137" s="16" t="s">
        <v>155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6" t="s">
        <v>92</v>
      </c>
      <c r="BK137" s="205">
        <f t="shared" si="9"/>
        <v>0</v>
      </c>
      <c r="BL137" s="16" t="s">
        <v>162</v>
      </c>
      <c r="BM137" s="204" t="s">
        <v>514</v>
      </c>
    </row>
    <row r="138" spans="1:65" s="2" customFormat="1" ht="24">
      <c r="A138" s="34"/>
      <c r="B138" s="35"/>
      <c r="C138" s="193" t="s">
        <v>515</v>
      </c>
      <c r="D138" s="193" t="s">
        <v>157</v>
      </c>
      <c r="E138" s="194" t="s">
        <v>516</v>
      </c>
      <c r="F138" s="195" t="s">
        <v>517</v>
      </c>
      <c r="G138" s="196" t="s">
        <v>235</v>
      </c>
      <c r="H138" s="197">
        <v>6</v>
      </c>
      <c r="I138" s="198"/>
      <c r="J138" s="199">
        <f t="shared" si="0"/>
        <v>0</v>
      </c>
      <c r="K138" s="195" t="s">
        <v>1</v>
      </c>
      <c r="L138" s="39"/>
      <c r="M138" s="200" t="s">
        <v>1</v>
      </c>
      <c r="N138" s="201" t="s">
        <v>50</v>
      </c>
      <c r="O138" s="71"/>
      <c r="P138" s="202">
        <f t="shared" si="1"/>
        <v>0</v>
      </c>
      <c r="Q138" s="202">
        <v>0</v>
      </c>
      <c r="R138" s="202">
        <f t="shared" si="2"/>
        <v>0</v>
      </c>
      <c r="S138" s="202">
        <v>0</v>
      </c>
      <c r="T138" s="20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162</v>
      </c>
      <c r="AT138" s="204" t="s">
        <v>157</v>
      </c>
      <c r="AU138" s="204" t="s">
        <v>94</v>
      </c>
      <c r="AY138" s="16" t="s">
        <v>155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6" t="s">
        <v>92</v>
      </c>
      <c r="BK138" s="205">
        <f t="shared" si="9"/>
        <v>0</v>
      </c>
      <c r="BL138" s="16" t="s">
        <v>162</v>
      </c>
      <c r="BM138" s="204" t="s">
        <v>518</v>
      </c>
    </row>
    <row r="139" spans="1:65" s="2" customFormat="1" ht="21.75" customHeight="1">
      <c r="A139" s="34"/>
      <c r="B139" s="35"/>
      <c r="C139" s="222" t="s">
        <v>209</v>
      </c>
      <c r="D139" s="222" t="s">
        <v>293</v>
      </c>
      <c r="E139" s="223" t="s">
        <v>519</v>
      </c>
      <c r="F139" s="224" t="s">
        <v>520</v>
      </c>
      <c r="G139" s="225" t="s">
        <v>235</v>
      </c>
      <c r="H139" s="226">
        <v>6</v>
      </c>
      <c r="I139" s="227"/>
      <c r="J139" s="228">
        <f t="shared" si="0"/>
        <v>0</v>
      </c>
      <c r="K139" s="224" t="s">
        <v>1</v>
      </c>
      <c r="L139" s="229"/>
      <c r="M139" s="230" t="s">
        <v>1</v>
      </c>
      <c r="N139" s="231" t="s">
        <v>50</v>
      </c>
      <c r="O139" s="71"/>
      <c r="P139" s="202">
        <f t="shared" si="1"/>
        <v>0</v>
      </c>
      <c r="Q139" s="202">
        <v>0</v>
      </c>
      <c r="R139" s="202">
        <f t="shared" si="2"/>
        <v>0</v>
      </c>
      <c r="S139" s="202">
        <v>0</v>
      </c>
      <c r="T139" s="20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198</v>
      </c>
      <c r="AT139" s="204" t="s">
        <v>293</v>
      </c>
      <c r="AU139" s="204" t="s">
        <v>94</v>
      </c>
      <c r="AY139" s="16" t="s">
        <v>155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6" t="s">
        <v>92</v>
      </c>
      <c r="BK139" s="205">
        <f t="shared" si="9"/>
        <v>0</v>
      </c>
      <c r="BL139" s="16" t="s">
        <v>162</v>
      </c>
      <c r="BM139" s="204" t="s">
        <v>521</v>
      </c>
    </row>
    <row r="140" spans="1:65" s="2" customFormat="1" ht="16.5" customHeight="1">
      <c r="A140" s="34"/>
      <c r="B140" s="35"/>
      <c r="C140" s="193" t="s">
        <v>214</v>
      </c>
      <c r="D140" s="193" t="s">
        <v>157</v>
      </c>
      <c r="E140" s="194" t="s">
        <v>522</v>
      </c>
      <c r="F140" s="195" t="s">
        <v>523</v>
      </c>
      <c r="G140" s="196" t="s">
        <v>172</v>
      </c>
      <c r="H140" s="197">
        <v>268.39999999999998</v>
      </c>
      <c r="I140" s="198"/>
      <c r="J140" s="199">
        <f t="shared" si="0"/>
        <v>0</v>
      </c>
      <c r="K140" s="195" t="s">
        <v>1</v>
      </c>
      <c r="L140" s="39"/>
      <c r="M140" s="200" t="s">
        <v>1</v>
      </c>
      <c r="N140" s="201" t="s">
        <v>50</v>
      </c>
      <c r="O140" s="71"/>
      <c r="P140" s="202">
        <f t="shared" si="1"/>
        <v>0</v>
      </c>
      <c r="Q140" s="202">
        <v>0</v>
      </c>
      <c r="R140" s="202">
        <f t="shared" si="2"/>
        <v>0</v>
      </c>
      <c r="S140" s="202">
        <v>0</v>
      </c>
      <c r="T140" s="20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162</v>
      </c>
      <c r="AT140" s="204" t="s">
        <v>157</v>
      </c>
      <c r="AU140" s="204" t="s">
        <v>94</v>
      </c>
      <c r="AY140" s="16" t="s">
        <v>155</v>
      </c>
      <c r="BE140" s="205">
        <f t="shared" si="4"/>
        <v>0</v>
      </c>
      <c r="BF140" s="205">
        <f t="shared" si="5"/>
        <v>0</v>
      </c>
      <c r="BG140" s="205">
        <f t="shared" si="6"/>
        <v>0</v>
      </c>
      <c r="BH140" s="205">
        <f t="shared" si="7"/>
        <v>0</v>
      </c>
      <c r="BI140" s="205">
        <f t="shared" si="8"/>
        <v>0</v>
      </c>
      <c r="BJ140" s="16" t="s">
        <v>92</v>
      </c>
      <c r="BK140" s="205">
        <f t="shared" si="9"/>
        <v>0</v>
      </c>
      <c r="BL140" s="16" t="s">
        <v>162</v>
      </c>
      <c r="BM140" s="204" t="s">
        <v>524</v>
      </c>
    </row>
    <row r="141" spans="1:65" s="48" customFormat="1" ht="24">
      <c r="A141" s="36"/>
      <c r="B141" s="35"/>
      <c r="C141" s="193" t="s">
        <v>219</v>
      </c>
      <c r="D141" s="193" t="s">
        <v>157</v>
      </c>
      <c r="E141" s="194" t="s">
        <v>525</v>
      </c>
      <c r="F141" s="195" t="s">
        <v>526</v>
      </c>
      <c r="G141" s="196" t="s">
        <v>172</v>
      </c>
      <c r="H141" s="197">
        <v>0</v>
      </c>
      <c r="I141" s="256"/>
      <c r="J141" s="199">
        <f t="shared" si="0"/>
        <v>0</v>
      </c>
      <c r="K141" s="195" t="s">
        <v>161</v>
      </c>
      <c r="L141" s="35"/>
      <c r="M141" s="257" t="s">
        <v>1</v>
      </c>
      <c r="N141" s="201" t="s">
        <v>50</v>
      </c>
      <c r="O141" s="71"/>
      <c r="P141" s="202">
        <f t="shared" si="1"/>
        <v>0</v>
      </c>
      <c r="Q141" s="202">
        <v>0</v>
      </c>
      <c r="R141" s="202">
        <f t="shared" si="2"/>
        <v>0</v>
      </c>
      <c r="S141" s="202">
        <v>0</v>
      </c>
      <c r="T141" s="203">
        <f t="shared" si="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58" t="s">
        <v>162</v>
      </c>
      <c r="AT141" s="258" t="s">
        <v>157</v>
      </c>
      <c r="AU141" s="258" t="s">
        <v>94</v>
      </c>
      <c r="AY141" s="259" t="s">
        <v>155</v>
      </c>
      <c r="BE141" s="260">
        <f t="shared" si="4"/>
        <v>0</v>
      </c>
      <c r="BF141" s="260">
        <f t="shared" si="5"/>
        <v>0</v>
      </c>
      <c r="BG141" s="260">
        <f t="shared" si="6"/>
        <v>0</v>
      </c>
      <c r="BH141" s="260">
        <f t="shared" si="7"/>
        <v>0</v>
      </c>
      <c r="BI141" s="260">
        <f t="shared" si="8"/>
        <v>0</v>
      </c>
      <c r="BJ141" s="259" t="s">
        <v>92</v>
      </c>
      <c r="BK141" s="260">
        <f t="shared" si="9"/>
        <v>0</v>
      </c>
      <c r="BL141" s="259" t="s">
        <v>162</v>
      </c>
      <c r="BM141" s="258" t="s">
        <v>527</v>
      </c>
    </row>
    <row r="142" spans="1:65" s="2" customFormat="1" ht="39">
      <c r="A142" s="34"/>
      <c r="B142" s="35"/>
      <c r="C142" s="36"/>
      <c r="D142" s="208" t="s">
        <v>175</v>
      </c>
      <c r="E142" s="36"/>
      <c r="F142" s="218" t="s">
        <v>528</v>
      </c>
      <c r="G142" s="36"/>
      <c r="H142" s="36"/>
      <c r="I142" s="219"/>
      <c r="J142" s="36"/>
      <c r="K142" s="36"/>
      <c r="L142" s="39"/>
      <c r="M142" s="220"/>
      <c r="N142" s="221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175</v>
      </c>
      <c r="AU142" s="16" t="s">
        <v>94</v>
      </c>
    </row>
    <row r="143" spans="1:65" s="2" customFormat="1" ht="16.5" customHeight="1">
      <c r="A143" s="34"/>
      <c r="B143" s="35"/>
      <c r="C143" s="193" t="s">
        <v>8</v>
      </c>
      <c r="D143" s="193" t="s">
        <v>157</v>
      </c>
      <c r="E143" s="194" t="s">
        <v>529</v>
      </c>
      <c r="F143" s="195" t="s">
        <v>530</v>
      </c>
      <c r="G143" s="196" t="s">
        <v>235</v>
      </c>
      <c r="H143" s="197">
        <v>2</v>
      </c>
      <c r="I143" s="198"/>
      <c r="J143" s="199">
        <f>ROUND(I143*H143,2)</f>
        <v>0</v>
      </c>
      <c r="K143" s="195" t="s">
        <v>1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162</v>
      </c>
      <c r="AT143" s="204" t="s">
        <v>157</v>
      </c>
      <c r="AU143" s="204" t="s">
        <v>94</v>
      </c>
      <c r="AY143" s="16" t="s">
        <v>155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162</v>
      </c>
      <c r="BM143" s="204" t="s">
        <v>531</v>
      </c>
    </row>
    <row r="144" spans="1:65" s="13" customFormat="1">
      <c r="B144" s="206"/>
      <c r="C144" s="207"/>
      <c r="D144" s="208" t="s">
        <v>164</v>
      </c>
      <c r="E144" s="209" t="s">
        <v>1</v>
      </c>
      <c r="F144" s="210" t="s">
        <v>532</v>
      </c>
      <c r="G144" s="207"/>
      <c r="H144" s="211">
        <v>2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164</v>
      </c>
      <c r="AU144" s="217" t="s">
        <v>94</v>
      </c>
      <c r="AV144" s="13" t="s">
        <v>94</v>
      </c>
      <c r="AW144" s="13" t="s">
        <v>41</v>
      </c>
      <c r="AX144" s="13" t="s">
        <v>92</v>
      </c>
      <c r="AY144" s="217" t="s">
        <v>155</v>
      </c>
    </row>
    <row r="145" spans="1:65" s="12" customFormat="1" ht="22.9" customHeight="1">
      <c r="B145" s="177"/>
      <c r="C145" s="178"/>
      <c r="D145" s="179" t="s">
        <v>84</v>
      </c>
      <c r="E145" s="191" t="s">
        <v>204</v>
      </c>
      <c r="F145" s="191" t="s">
        <v>309</v>
      </c>
      <c r="G145" s="178"/>
      <c r="H145" s="178"/>
      <c r="I145" s="181"/>
      <c r="J145" s="192">
        <f>BK145</f>
        <v>0</v>
      </c>
      <c r="K145" s="178"/>
      <c r="L145" s="183"/>
      <c r="M145" s="184"/>
      <c r="N145" s="185"/>
      <c r="O145" s="185"/>
      <c r="P145" s="186">
        <f>SUM(P146:P152)</f>
        <v>0</v>
      </c>
      <c r="Q145" s="185"/>
      <c r="R145" s="186">
        <f>SUM(R146:R152)</f>
        <v>53.899564399999996</v>
      </c>
      <c r="S145" s="185"/>
      <c r="T145" s="187">
        <f>SUM(T146:T152)</f>
        <v>1.514</v>
      </c>
      <c r="AR145" s="188" t="s">
        <v>92</v>
      </c>
      <c r="AT145" s="189" t="s">
        <v>84</v>
      </c>
      <c r="AU145" s="189" t="s">
        <v>92</v>
      </c>
      <c r="AY145" s="188" t="s">
        <v>155</v>
      </c>
      <c r="BK145" s="190">
        <f>SUM(BK146:BK152)</f>
        <v>0</v>
      </c>
    </row>
    <row r="146" spans="1:65" s="2" customFormat="1" ht="24">
      <c r="A146" s="34"/>
      <c r="B146" s="35"/>
      <c r="C146" s="193" t="s">
        <v>226</v>
      </c>
      <c r="D146" s="193" t="s">
        <v>157</v>
      </c>
      <c r="E146" s="194" t="s">
        <v>533</v>
      </c>
      <c r="F146" s="195" t="s">
        <v>534</v>
      </c>
      <c r="G146" s="196" t="s">
        <v>235</v>
      </c>
      <c r="H146" s="197">
        <v>2</v>
      </c>
      <c r="I146" s="198"/>
      <c r="J146" s="199">
        <f>ROUND(I146*H146,2)</f>
        <v>0</v>
      </c>
      <c r="K146" s="195" t="s">
        <v>161</v>
      </c>
      <c r="L146" s="39"/>
      <c r="M146" s="200" t="s">
        <v>1</v>
      </c>
      <c r="N146" s="201" t="s">
        <v>50</v>
      </c>
      <c r="O146" s="71"/>
      <c r="P146" s="202">
        <f>O146*H146</f>
        <v>0</v>
      </c>
      <c r="Q146" s="202">
        <v>0.109405</v>
      </c>
      <c r="R146" s="202">
        <f>Q146*H146</f>
        <v>0.21881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162</v>
      </c>
      <c r="AT146" s="204" t="s">
        <v>157</v>
      </c>
      <c r="AU146" s="204" t="s">
        <v>94</v>
      </c>
      <c r="AY146" s="16" t="s">
        <v>155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92</v>
      </c>
      <c r="BK146" s="205">
        <f>ROUND(I146*H146,2)</f>
        <v>0</v>
      </c>
      <c r="BL146" s="16" t="s">
        <v>162</v>
      </c>
      <c r="BM146" s="204" t="s">
        <v>535</v>
      </c>
    </row>
    <row r="147" spans="1:65" s="13" customFormat="1" ht="22.5">
      <c r="B147" s="206"/>
      <c r="C147" s="207"/>
      <c r="D147" s="208" t="s">
        <v>164</v>
      </c>
      <c r="E147" s="209" t="s">
        <v>1</v>
      </c>
      <c r="F147" s="210" t="s">
        <v>536</v>
      </c>
      <c r="G147" s="207"/>
      <c r="H147" s="211">
        <v>2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164</v>
      </c>
      <c r="AU147" s="217" t="s">
        <v>94</v>
      </c>
      <c r="AV147" s="13" t="s">
        <v>94</v>
      </c>
      <c r="AW147" s="13" t="s">
        <v>41</v>
      </c>
      <c r="AX147" s="13" t="s">
        <v>92</v>
      </c>
      <c r="AY147" s="217" t="s">
        <v>155</v>
      </c>
    </row>
    <row r="148" spans="1:65" s="2" customFormat="1" ht="21.75" customHeight="1">
      <c r="A148" s="34"/>
      <c r="B148" s="35"/>
      <c r="C148" s="193" t="s">
        <v>537</v>
      </c>
      <c r="D148" s="193" t="s">
        <v>157</v>
      </c>
      <c r="E148" s="194" t="s">
        <v>538</v>
      </c>
      <c r="F148" s="195" t="s">
        <v>539</v>
      </c>
      <c r="G148" s="196" t="s">
        <v>160</v>
      </c>
      <c r="H148" s="197">
        <v>283.92</v>
      </c>
      <c r="I148" s="198"/>
      <c r="J148" s="199">
        <f>ROUND(I148*H148,2)</f>
        <v>0</v>
      </c>
      <c r="K148" s="195" t="s">
        <v>161</v>
      </c>
      <c r="L148" s="39"/>
      <c r="M148" s="200" t="s">
        <v>1</v>
      </c>
      <c r="N148" s="201" t="s">
        <v>50</v>
      </c>
      <c r="O148" s="71"/>
      <c r="P148" s="202">
        <f>O148*H148</f>
        <v>0</v>
      </c>
      <c r="Q148" s="202">
        <v>0.18906999999999999</v>
      </c>
      <c r="R148" s="202">
        <f>Q148*H148</f>
        <v>53.680754399999998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162</v>
      </c>
      <c r="AT148" s="204" t="s">
        <v>157</v>
      </c>
      <c r="AU148" s="204" t="s">
        <v>94</v>
      </c>
      <c r="AY148" s="16" t="s">
        <v>155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6" t="s">
        <v>92</v>
      </c>
      <c r="BK148" s="205">
        <f>ROUND(I148*H148,2)</f>
        <v>0</v>
      </c>
      <c r="BL148" s="16" t="s">
        <v>162</v>
      </c>
      <c r="BM148" s="204" t="s">
        <v>540</v>
      </c>
    </row>
    <row r="149" spans="1:65" s="13" customFormat="1">
      <c r="B149" s="206"/>
      <c r="C149" s="207"/>
      <c r="D149" s="208" t="s">
        <v>164</v>
      </c>
      <c r="E149" s="209" t="s">
        <v>1</v>
      </c>
      <c r="F149" s="210" t="s">
        <v>541</v>
      </c>
      <c r="G149" s="207"/>
      <c r="H149" s="211">
        <v>283.92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164</v>
      </c>
      <c r="AU149" s="217" t="s">
        <v>94</v>
      </c>
      <c r="AV149" s="13" t="s">
        <v>94</v>
      </c>
      <c r="AW149" s="13" t="s">
        <v>41</v>
      </c>
      <c r="AX149" s="13" t="s">
        <v>92</v>
      </c>
      <c r="AY149" s="217" t="s">
        <v>155</v>
      </c>
    </row>
    <row r="150" spans="1:65" s="2" customFormat="1" ht="24">
      <c r="A150" s="34"/>
      <c r="B150" s="35"/>
      <c r="C150" s="193" t="s">
        <v>542</v>
      </c>
      <c r="D150" s="193" t="s">
        <v>157</v>
      </c>
      <c r="E150" s="194" t="s">
        <v>543</v>
      </c>
      <c r="F150" s="195" t="s">
        <v>544</v>
      </c>
      <c r="G150" s="196" t="s">
        <v>235</v>
      </c>
      <c r="H150" s="197">
        <v>3</v>
      </c>
      <c r="I150" s="198"/>
      <c r="J150" s="199">
        <f>ROUND(I150*H150,2)</f>
        <v>0</v>
      </c>
      <c r="K150" s="195" t="s">
        <v>1</v>
      </c>
      <c r="L150" s="39"/>
      <c r="M150" s="200" t="s">
        <v>1</v>
      </c>
      <c r="N150" s="201" t="s">
        <v>50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0.45</v>
      </c>
      <c r="T150" s="203">
        <f>S150*H150</f>
        <v>1.35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162</v>
      </c>
      <c r="AT150" s="204" t="s">
        <v>157</v>
      </c>
      <c r="AU150" s="204" t="s">
        <v>94</v>
      </c>
      <c r="AY150" s="16" t="s">
        <v>155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162</v>
      </c>
      <c r="BM150" s="204" t="s">
        <v>545</v>
      </c>
    </row>
    <row r="151" spans="1:65" s="2" customFormat="1" ht="24">
      <c r="A151" s="34"/>
      <c r="B151" s="35"/>
      <c r="C151" s="193" t="s">
        <v>232</v>
      </c>
      <c r="D151" s="193" t="s">
        <v>157</v>
      </c>
      <c r="E151" s="194" t="s">
        <v>546</v>
      </c>
      <c r="F151" s="195" t="s">
        <v>547</v>
      </c>
      <c r="G151" s="196" t="s">
        <v>235</v>
      </c>
      <c r="H151" s="197">
        <v>2</v>
      </c>
      <c r="I151" s="198"/>
      <c r="J151" s="199">
        <f>ROUND(I151*H151,2)</f>
        <v>0</v>
      </c>
      <c r="K151" s="195" t="s">
        <v>161</v>
      </c>
      <c r="L151" s="39"/>
      <c r="M151" s="200" t="s">
        <v>1</v>
      </c>
      <c r="N151" s="201" t="s">
        <v>50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8.2000000000000003E-2</v>
      </c>
      <c r="T151" s="203">
        <f>S151*H151</f>
        <v>0.16400000000000001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162</v>
      </c>
      <c r="AT151" s="204" t="s">
        <v>157</v>
      </c>
      <c r="AU151" s="204" t="s">
        <v>94</v>
      </c>
      <c r="AY151" s="16" t="s">
        <v>155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92</v>
      </c>
      <c r="BK151" s="205">
        <f>ROUND(I151*H151,2)</f>
        <v>0</v>
      </c>
      <c r="BL151" s="16" t="s">
        <v>162</v>
      </c>
      <c r="BM151" s="204" t="s">
        <v>548</v>
      </c>
    </row>
    <row r="152" spans="1:65" s="13" customFormat="1">
      <c r="B152" s="206"/>
      <c r="C152" s="207"/>
      <c r="D152" s="208" t="s">
        <v>164</v>
      </c>
      <c r="E152" s="209" t="s">
        <v>1</v>
      </c>
      <c r="F152" s="210" t="s">
        <v>549</v>
      </c>
      <c r="G152" s="207"/>
      <c r="H152" s="211">
        <v>2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164</v>
      </c>
      <c r="AU152" s="217" t="s">
        <v>94</v>
      </c>
      <c r="AV152" s="13" t="s">
        <v>94</v>
      </c>
      <c r="AW152" s="13" t="s">
        <v>41</v>
      </c>
      <c r="AX152" s="13" t="s">
        <v>92</v>
      </c>
      <c r="AY152" s="217" t="s">
        <v>155</v>
      </c>
    </row>
    <row r="153" spans="1:65" s="12" customFormat="1" ht="22.9" customHeight="1">
      <c r="B153" s="177"/>
      <c r="C153" s="178"/>
      <c r="D153" s="179" t="s">
        <v>84</v>
      </c>
      <c r="E153" s="191" t="s">
        <v>361</v>
      </c>
      <c r="F153" s="191" t="s">
        <v>362</v>
      </c>
      <c r="G153" s="178"/>
      <c r="H153" s="178"/>
      <c r="I153" s="181"/>
      <c r="J153" s="192">
        <f>BK153</f>
        <v>0</v>
      </c>
      <c r="K153" s="178"/>
      <c r="L153" s="183"/>
      <c r="M153" s="184"/>
      <c r="N153" s="185"/>
      <c r="O153" s="185"/>
      <c r="P153" s="186">
        <f>SUM(P154:P171)</f>
        <v>0</v>
      </c>
      <c r="Q153" s="185"/>
      <c r="R153" s="186">
        <f>SUM(R154:R171)</f>
        <v>0</v>
      </c>
      <c r="S153" s="185"/>
      <c r="T153" s="187">
        <f>SUM(T154:T171)</f>
        <v>0</v>
      </c>
      <c r="AR153" s="188" t="s">
        <v>92</v>
      </c>
      <c r="AT153" s="189" t="s">
        <v>84</v>
      </c>
      <c r="AU153" s="189" t="s">
        <v>92</v>
      </c>
      <c r="AY153" s="188" t="s">
        <v>155</v>
      </c>
      <c r="BK153" s="190">
        <f>SUM(BK154:BK171)</f>
        <v>0</v>
      </c>
    </row>
    <row r="154" spans="1:65" s="2" customFormat="1" ht="21.75" customHeight="1">
      <c r="A154" s="34"/>
      <c r="B154" s="35"/>
      <c r="C154" s="193" t="s">
        <v>238</v>
      </c>
      <c r="D154" s="193" t="s">
        <v>157</v>
      </c>
      <c r="E154" s="194" t="s">
        <v>550</v>
      </c>
      <c r="F154" s="195" t="s">
        <v>551</v>
      </c>
      <c r="G154" s="196" t="s">
        <v>190</v>
      </c>
      <c r="H154" s="197">
        <v>14.746</v>
      </c>
      <c r="I154" s="198"/>
      <c r="J154" s="199">
        <f>ROUND(I154*H154,2)</f>
        <v>0</v>
      </c>
      <c r="K154" s="195" t="s">
        <v>161</v>
      </c>
      <c r="L154" s="39"/>
      <c r="M154" s="200" t="s">
        <v>1</v>
      </c>
      <c r="N154" s="201" t="s">
        <v>50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162</v>
      </c>
      <c r="AT154" s="204" t="s">
        <v>157</v>
      </c>
      <c r="AU154" s="204" t="s">
        <v>94</v>
      </c>
      <c r="AY154" s="16" t="s">
        <v>155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6" t="s">
        <v>92</v>
      </c>
      <c r="BK154" s="205">
        <f>ROUND(I154*H154,2)</f>
        <v>0</v>
      </c>
      <c r="BL154" s="16" t="s">
        <v>162</v>
      </c>
      <c r="BM154" s="204" t="s">
        <v>552</v>
      </c>
    </row>
    <row r="155" spans="1:65" s="13" customFormat="1">
      <c r="B155" s="206"/>
      <c r="C155" s="207"/>
      <c r="D155" s="208" t="s">
        <v>164</v>
      </c>
      <c r="E155" s="209" t="s">
        <v>1</v>
      </c>
      <c r="F155" s="210" t="s">
        <v>553</v>
      </c>
      <c r="G155" s="207"/>
      <c r="H155" s="211">
        <v>2.4700000000000002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164</v>
      </c>
      <c r="AU155" s="217" t="s">
        <v>94</v>
      </c>
      <c r="AV155" s="13" t="s">
        <v>94</v>
      </c>
      <c r="AW155" s="13" t="s">
        <v>41</v>
      </c>
      <c r="AX155" s="13" t="s">
        <v>85</v>
      </c>
      <c r="AY155" s="217" t="s">
        <v>155</v>
      </c>
    </row>
    <row r="156" spans="1:65" s="13" customFormat="1">
      <c r="B156" s="206"/>
      <c r="C156" s="207"/>
      <c r="D156" s="208" t="s">
        <v>164</v>
      </c>
      <c r="E156" s="209" t="s">
        <v>1</v>
      </c>
      <c r="F156" s="210" t="s">
        <v>554</v>
      </c>
      <c r="G156" s="207"/>
      <c r="H156" s="211">
        <v>12.013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164</v>
      </c>
      <c r="AU156" s="217" t="s">
        <v>94</v>
      </c>
      <c r="AV156" s="13" t="s">
        <v>94</v>
      </c>
      <c r="AW156" s="13" t="s">
        <v>41</v>
      </c>
      <c r="AX156" s="13" t="s">
        <v>85</v>
      </c>
      <c r="AY156" s="217" t="s">
        <v>155</v>
      </c>
    </row>
    <row r="157" spans="1:65" s="13" customFormat="1" ht="22.5">
      <c r="B157" s="206"/>
      <c r="C157" s="207"/>
      <c r="D157" s="208" t="s">
        <v>164</v>
      </c>
      <c r="E157" s="209" t="s">
        <v>1</v>
      </c>
      <c r="F157" s="210" t="s">
        <v>555</v>
      </c>
      <c r="G157" s="207"/>
      <c r="H157" s="211">
        <v>0.25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164</v>
      </c>
      <c r="AU157" s="217" t="s">
        <v>94</v>
      </c>
      <c r="AV157" s="13" t="s">
        <v>94</v>
      </c>
      <c r="AW157" s="13" t="s">
        <v>41</v>
      </c>
      <c r="AX157" s="13" t="s">
        <v>85</v>
      </c>
      <c r="AY157" s="217" t="s">
        <v>155</v>
      </c>
    </row>
    <row r="158" spans="1:65" s="13" customFormat="1">
      <c r="B158" s="206"/>
      <c r="C158" s="207"/>
      <c r="D158" s="208" t="s">
        <v>164</v>
      </c>
      <c r="E158" s="209" t="s">
        <v>1</v>
      </c>
      <c r="F158" s="210" t="s">
        <v>556</v>
      </c>
      <c r="G158" s="207"/>
      <c r="H158" s="211">
        <v>1.2999999999999999E-2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164</v>
      </c>
      <c r="AU158" s="217" t="s">
        <v>94</v>
      </c>
      <c r="AV158" s="13" t="s">
        <v>94</v>
      </c>
      <c r="AW158" s="13" t="s">
        <v>41</v>
      </c>
      <c r="AX158" s="13" t="s">
        <v>85</v>
      </c>
      <c r="AY158" s="217" t="s">
        <v>155</v>
      </c>
    </row>
    <row r="159" spans="1:65" s="14" customFormat="1">
      <c r="B159" s="232"/>
      <c r="C159" s="233"/>
      <c r="D159" s="208" t="s">
        <v>164</v>
      </c>
      <c r="E159" s="234" t="s">
        <v>1</v>
      </c>
      <c r="F159" s="235" t="s">
        <v>322</v>
      </c>
      <c r="G159" s="233"/>
      <c r="H159" s="236">
        <v>14.746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164</v>
      </c>
      <c r="AU159" s="242" t="s">
        <v>94</v>
      </c>
      <c r="AV159" s="14" t="s">
        <v>162</v>
      </c>
      <c r="AW159" s="14" t="s">
        <v>41</v>
      </c>
      <c r="AX159" s="14" t="s">
        <v>92</v>
      </c>
      <c r="AY159" s="242" t="s">
        <v>155</v>
      </c>
    </row>
    <row r="160" spans="1:65" s="2" customFormat="1" ht="36">
      <c r="A160" s="34"/>
      <c r="B160" s="35"/>
      <c r="C160" s="193" t="s">
        <v>7</v>
      </c>
      <c r="D160" s="193" t="s">
        <v>157</v>
      </c>
      <c r="E160" s="194" t="s">
        <v>557</v>
      </c>
      <c r="F160" s="195" t="s">
        <v>558</v>
      </c>
      <c r="G160" s="196" t="s">
        <v>190</v>
      </c>
      <c r="H160" s="197">
        <v>1.2999999999999999E-2</v>
      </c>
      <c r="I160" s="198"/>
      <c r="J160" s="199">
        <f>ROUND(I160*H160,2)</f>
        <v>0</v>
      </c>
      <c r="K160" s="195" t="s">
        <v>161</v>
      </c>
      <c r="L160" s="39"/>
      <c r="M160" s="200" t="s">
        <v>1</v>
      </c>
      <c r="N160" s="201" t="s">
        <v>50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162</v>
      </c>
      <c r="AT160" s="204" t="s">
        <v>157</v>
      </c>
      <c r="AU160" s="204" t="s">
        <v>94</v>
      </c>
      <c r="AY160" s="16" t="s">
        <v>155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92</v>
      </c>
      <c r="BK160" s="205">
        <f>ROUND(I160*H160,2)</f>
        <v>0</v>
      </c>
      <c r="BL160" s="16" t="s">
        <v>162</v>
      </c>
      <c r="BM160" s="204" t="s">
        <v>559</v>
      </c>
    </row>
    <row r="161" spans="1:65" s="13" customFormat="1">
      <c r="B161" s="206"/>
      <c r="C161" s="207"/>
      <c r="D161" s="208" t="s">
        <v>164</v>
      </c>
      <c r="E161" s="209" t="s">
        <v>1</v>
      </c>
      <c r="F161" s="210" t="s">
        <v>556</v>
      </c>
      <c r="G161" s="207"/>
      <c r="H161" s="211">
        <v>1.2999999999999999E-2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164</v>
      </c>
      <c r="AU161" s="217" t="s">
        <v>94</v>
      </c>
      <c r="AV161" s="13" t="s">
        <v>94</v>
      </c>
      <c r="AW161" s="13" t="s">
        <v>41</v>
      </c>
      <c r="AX161" s="13" t="s">
        <v>92</v>
      </c>
      <c r="AY161" s="217" t="s">
        <v>155</v>
      </c>
    </row>
    <row r="162" spans="1:65" s="2" customFormat="1" ht="33" customHeight="1">
      <c r="A162" s="34"/>
      <c r="B162" s="35"/>
      <c r="C162" s="193" t="s">
        <v>246</v>
      </c>
      <c r="D162" s="193" t="s">
        <v>157</v>
      </c>
      <c r="E162" s="194" t="s">
        <v>560</v>
      </c>
      <c r="F162" s="195" t="s">
        <v>561</v>
      </c>
      <c r="G162" s="196" t="s">
        <v>190</v>
      </c>
      <c r="H162" s="197">
        <v>0.25</v>
      </c>
      <c r="I162" s="198"/>
      <c r="J162" s="199">
        <f>ROUND(I162*H162,2)</f>
        <v>0</v>
      </c>
      <c r="K162" s="195" t="s">
        <v>161</v>
      </c>
      <c r="L162" s="39"/>
      <c r="M162" s="200" t="s">
        <v>1</v>
      </c>
      <c r="N162" s="201" t="s">
        <v>50</v>
      </c>
      <c r="O162" s="7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162</v>
      </c>
      <c r="AT162" s="204" t="s">
        <v>157</v>
      </c>
      <c r="AU162" s="204" t="s">
        <v>94</v>
      </c>
      <c r="AY162" s="16" t="s">
        <v>155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6" t="s">
        <v>92</v>
      </c>
      <c r="BK162" s="205">
        <f>ROUND(I162*H162,2)</f>
        <v>0</v>
      </c>
      <c r="BL162" s="16" t="s">
        <v>162</v>
      </c>
      <c r="BM162" s="204" t="s">
        <v>562</v>
      </c>
    </row>
    <row r="163" spans="1:65" s="13" customFormat="1">
      <c r="B163" s="206"/>
      <c r="C163" s="207"/>
      <c r="D163" s="208" t="s">
        <v>164</v>
      </c>
      <c r="E163" s="209" t="s">
        <v>1</v>
      </c>
      <c r="F163" s="210" t="s">
        <v>563</v>
      </c>
      <c r="G163" s="207"/>
      <c r="H163" s="211">
        <v>0.25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164</v>
      </c>
      <c r="AU163" s="217" t="s">
        <v>94</v>
      </c>
      <c r="AV163" s="13" t="s">
        <v>94</v>
      </c>
      <c r="AW163" s="13" t="s">
        <v>41</v>
      </c>
      <c r="AX163" s="13" t="s">
        <v>92</v>
      </c>
      <c r="AY163" s="217" t="s">
        <v>155</v>
      </c>
    </row>
    <row r="164" spans="1:65" s="2" customFormat="1" ht="16.5" customHeight="1">
      <c r="A164" s="34"/>
      <c r="B164" s="35"/>
      <c r="C164" s="193" t="s">
        <v>251</v>
      </c>
      <c r="D164" s="193" t="s">
        <v>157</v>
      </c>
      <c r="E164" s="194" t="s">
        <v>564</v>
      </c>
      <c r="F164" s="195" t="s">
        <v>565</v>
      </c>
      <c r="G164" s="196" t="s">
        <v>190</v>
      </c>
      <c r="H164" s="197">
        <v>174.29</v>
      </c>
      <c r="I164" s="198"/>
      <c r="J164" s="199">
        <f>ROUND(I164*H164,2)</f>
        <v>0</v>
      </c>
      <c r="K164" s="195" t="s">
        <v>161</v>
      </c>
      <c r="L164" s="39"/>
      <c r="M164" s="200" t="s">
        <v>1</v>
      </c>
      <c r="N164" s="201" t="s">
        <v>50</v>
      </c>
      <c r="O164" s="7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162</v>
      </c>
      <c r="AT164" s="204" t="s">
        <v>157</v>
      </c>
      <c r="AU164" s="204" t="s">
        <v>94</v>
      </c>
      <c r="AY164" s="16" t="s">
        <v>155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92</v>
      </c>
      <c r="BK164" s="205">
        <f>ROUND(I164*H164,2)</f>
        <v>0</v>
      </c>
      <c r="BL164" s="16" t="s">
        <v>162</v>
      </c>
      <c r="BM164" s="204" t="s">
        <v>566</v>
      </c>
    </row>
    <row r="165" spans="1:65" s="13" customFormat="1" ht="22.5">
      <c r="B165" s="206"/>
      <c r="C165" s="207"/>
      <c r="D165" s="208" t="s">
        <v>164</v>
      </c>
      <c r="E165" s="209" t="s">
        <v>1</v>
      </c>
      <c r="F165" s="210" t="s">
        <v>567</v>
      </c>
      <c r="G165" s="207"/>
      <c r="H165" s="211">
        <v>97.632000000000005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164</v>
      </c>
      <c r="AU165" s="217" t="s">
        <v>94</v>
      </c>
      <c r="AV165" s="13" t="s">
        <v>94</v>
      </c>
      <c r="AW165" s="13" t="s">
        <v>41</v>
      </c>
      <c r="AX165" s="13" t="s">
        <v>85</v>
      </c>
      <c r="AY165" s="217" t="s">
        <v>155</v>
      </c>
    </row>
    <row r="166" spans="1:65" s="13" customFormat="1" ht="22.5">
      <c r="B166" s="206"/>
      <c r="C166" s="207"/>
      <c r="D166" s="208" t="s">
        <v>164</v>
      </c>
      <c r="E166" s="209" t="s">
        <v>1</v>
      </c>
      <c r="F166" s="210" t="s">
        <v>568</v>
      </c>
      <c r="G166" s="207"/>
      <c r="H166" s="211">
        <v>76.658000000000001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164</v>
      </c>
      <c r="AU166" s="217" t="s">
        <v>94</v>
      </c>
      <c r="AV166" s="13" t="s">
        <v>94</v>
      </c>
      <c r="AW166" s="13" t="s">
        <v>41</v>
      </c>
      <c r="AX166" s="13" t="s">
        <v>85</v>
      </c>
      <c r="AY166" s="217" t="s">
        <v>155</v>
      </c>
    </row>
    <row r="167" spans="1:65" s="14" customFormat="1">
      <c r="B167" s="232"/>
      <c r="C167" s="233"/>
      <c r="D167" s="208" t="s">
        <v>164</v>
      </c>
      <c r="E167" s="234" t="s">
        <v>1</v>
      </c>
      <c r="F167" s="235" t="s">
        <v>322</v>
      </c>
      <c r="G167" s="233"/>
      <c r="H167" s="236">
        <v>174.29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164</v>
      </c>
      <c r="AU167" s="242" t="s">
        <v>94</v>
      </c>
      <c r="AV167" s="14" t="s">
        <v>162</v>
      </c>
      <c r="AW167" s="14" t="s">
        <v>41</v>
      </c>
      <c r="AX167" s="14" t="s">
        <v>92</v>
      </c>
      <c r="AY167" s="242" t="s">
        <v>155</v>
      </c>
    </row>
    <row r="168" spans="1:65" s="2" customFormat="1" ht="24">
      <c r="A168" s="34"/>
      <c r="B168" s="35"/>
      <c r="C168" s="193" t="s">
        <v>255</v>
      </c>
      <c r="D168" s="193" t="s">
        <v>157</v>
      </c>
      <c r="E168" s="194" t="s">
        <v>569</v>
      </c>
      <c r="F168" s="195" t="s">
        <v>189</v>
      </c>
      <c r="G168" s="196" t="s">
        <v>190</v>
      </c>
      <c r="H168" s="197">
        <v>174.29</v>
      </c>
      <c r="I168" s="198"/>
      <c r="J168" s="199">
        <f>ROUND(I168*H168,2)</f>
        <v>0</v>
      </c>
      <c r="K168" s="195" t="s">
        <v>161</v>
      </c>
      <c r="L168" s="39"/>
      <c r="M168" s="200" t="s">
        <v>1</v>
      </c>
      <c r="N168" s="201" t="s">
        <v>50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162</v>
      </c>
      <c r="AT168" s="204" t="s">
        <v>157</v>
      </c>
      <c r="AU168" s="204" t="s">
        <v>94</v>
      </c>
      <c r="AY168" s="16" t="s">
        <v>155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92</v>
      </c>
      <c r="BK168" s="205">
        <f>ROUND(I168*H168,2)</f>
        <v>0</v>
      </c>
      <c r="BL168" s="16" t="s">
        <v>162</v>
      </c>
      <c r="BM168" s="204" t="s">
        <v>570</v>
      </c>
    </row>
    <row r="169" spans="1:65" s="13" customFormat="1">
      <c r="B169" s="206"/>
      <c r="C169" s="207"/>
      <c r="D169" s="208" t="s">
        <v>164</v>
      </c>
      <c r="E169" s="209" t="s">
        <v>1</v>
      </c>
      <c r="F169" s="210" t="s">
        <v>571</v>
      </c>
      <c r="G169" s="207"/>
      <c r="H169" s="211">
        <v>97.632000000000005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164</v>
      </c>
      <c r="AU169" s="217" t="s">
        <v>94</v>
      </c>
      <c r="AV169" s="13" t="s">
        <v>94</v>
      </c>
      <c r="AW169" s="13" t="s">
        <v>41</v>
      </c>
      <c r="AX169" s="13" t="s">
        <v>85</v>
      </c>
      <c r="AY169" s="217" t="s">
        <v>155</v>
      </c>
    </row>
    <row r="170" spans="1:65" s="13" customFormat="1">
      <c r="B170" s="206"/>
      <c r="C170" s="207"/>
      <c r="D170" s="208" t="s">
        <v>164</v>
      </c>
      <c r="E170" s="209" t="s">
        <v>1</v>
      </c>
      <c r="F170" s="210" t="s">
        <v>572</v>
      </c>
      <c r="G170" s="207"/>
      <c r="H170" s="211">
        <v>76.658000000000001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164</v>
      </c>
      <c r="AU170" s="217" t="s">
        <v>94</v>
      </c>
      <c r="AV170" s="13" t="s">
        <v>94</v>
      </c>
      <c r="AW170" s="13" t="s">
        <v>41</v>
      </c>
      <c r="AX170" s="13" t="s">
        <v>85</v>
      </c>
      <c r="AY170" s="217" t="s">
        <v>155</v>
      </c>
    </row>
    <row r="171" spans="1:65" s="14" customFormat="1">
      <c r="B171" s="232"/>
      <c r="C171" s="233"/>
      <c r="D171" s="208" t="s">
        <v>164</v>
      </c>
      <c r="E171" s="234" t="s">
        <v>1</v>
      </c>
      <c r="F171" s="235" t="s">
        <v>322</v>
      </c>
      <c r="G171" s="233"/>
      <c r="H171" s="236">
        <v>174.29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164</v>
      </c>
      <c r="AU171" s="242" t="s">
        <v>94</v>
      </c>
      <c r="AV171" s="14" t="s">
        <v>162</v>
      </c>
      <c r="AW171" s="14" t="s">
        <v>41</v>
      </c>
      <c r="AX171" s="14" t="s">
        <v>92</v>
      </c>
      <c r="AY171" s="242" t="s">
        <v>155</v>
      </c>
    </row>
    <row r="172" spans="1:65" s="12" customFormat="1" ht="22.9" customHeight="1">
      <c r="B172" s="177"/>
      <c r="C172" s="178"/>
      <c r="D172" s="179" t="s">
        <v>84</v>
      </c>
      <c r="E172" s="191" t="s">
        <v>380</v>
      </c>
      <c r="F172" s="191" t="s">
        <v>381</v>
      </c>
      <c r="G172" s="178"/>
      <c r="H172" s="178"/>
      <c r="I172" s="181"/>
      <c r="J172" s="192">
        <f>BK172</f>
        <v>0</v>
      </c>
      <c r="K172" s="178"/>
      <c r="L172" s="183"/>
      <c r="M172" s="184"/>
      <c r="N172" s="185"/>
      <c r="O172" s="185"/>
      <c r="P172" s="186">
        <f>SUM(P173:P178)</f>
        <v>0</v>
      </c>
      <c r="Q172" s="185"/>
      <c r="R172" s="186">
        <f>SUM(R173:R178)</f>
        <v>0</v>
      </c>
      <c r="S172" s="185"/>
      <c r="T172" s="187">
        <f>SUM(T173:T178)</f>
        <v>0</v>
      </c>
      <c r="AR172" s="188" t="s">
        <v>92</v>
      </c>
      <c r="AT172" s="189" t="s">
        <v>84</v>
      </c>
      <c r="AU172" s="189" t="s">
        <v>92</v>
      </c>
      <c r="AY172" s="188" t="s">
        <v>155</v>
      </c>
      <c r="BK172" s="190">
        <f>SUM(BK173:BK178)</f>
        <v>0</v>
      </c>
    </row>
    <row r="173" spans="1:65" s="2" customFormat="1" ht="24">
      <c r="A173" s="34"/>
      <c r="B173" s="35"/>
      <c r="C173" s="193" t="s">
        <v>260</v>
      </c>
      <c r="D173" s="193" t="s">
        <v>157</v>
      </c>
      <c r="E173" s="194" t="s">
        <v>573</v>
      </c>
      <c r="F173" s="195" t="s">
        <v>574</v>
      </c>
      <c r="G173" s="196" t="s">
        <v>190</v>
      </c>
      <c r="H173" s="197">
        <v>225.636</v>
      </c>
      <c r="I173" s="198"/>
      <c r="J173" s="199">
        <f>ROUND(I173*H173,2)</f>
        <v>0</v>
      </c>
      <c r="K173" s="195" t="s">
        <v>161</v>
      </c>
      <c r="L173" s="39"/>
      <c r="M173" s="200" t="s">
        <v>1</v>
      </c>
      <c r="N173" s="201" t="s">
        <v>50</v>
      </c>
      <c r="O173" s="7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162</v>
      </c>
      <c r="AT173" s="204" t="s">
        <v>157</v>
      </c>
      <c r="AU173" s="204" t="s">
        <v>94</v>
      </c>
      <c r="AY173" s="16" t="s">
        <v>155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92</v>
      </c>
      <c r="BK173" s="205">
        <f>ROUND(I173*H173,2)</f>
        <v>0</v>
      </c>
      <c r="BL173" s="16" t="s">
        <v>162</v>
      </c>
      <c r="BM173" s="204" t="s">
        <v>575</v>
      </c>
    </row>
    <row r="174" spans="1:65" s="2" customFormat="1" ht="36">
      <c r="A174" s="34"/>
      <c r="B174" s="35"/>
      <c r="C174" s="193" t="s">
        <v>266</v>
      </c>
      <c r="D174" s="193" t="s">
        <v>157</v>
      </c>
      <c r="E174" s="194" t="s">
        <v>576</v>
      </c>
      <c r="F174" s="195" t="s">
        <v>577</v>
      </c>
      <c r="G174" s="196" t="s">
        <v>190</v>
      </c>
      <c r="H174" s="197">
        <v>8036.3580000000002</v>
      </c>
      <c r="I174" s="198"/>
      <c r="J174" s="199">
        <f>ROUND(I174*H174,2)</f>
        <v>0</v>
      </c>
      <c r="K174" s="195" t="s">
        <v>161</v>
      </c>
      <c r="L174" s="39"/>
      <c r="M174" s="200" t="s">
        <v>1</v>
      </c>
      <c r="N174" s="201" t="s">
        <v>50</v>
      </c>
      <c r="O174" s="71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162</v>
      </c>
      <c r="AT174" s="204" t="s">
        <v>157</v>
      </c>
      <c r="AU174" s="204" t="s">
        <v>94</v>
      </c>
      <c r="AY174" s="16" t="s">
        <v>155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6" t="s">
        <v>92</v>
      </c>
      <c r="BK174" s="205">
        <f>ROUND(I174*H174,2)</f>
        <v>0</v>
      </c>
      <c r="BL174" s="16" t="s">
        <v>162</v>
      </c>
      <c r="BM174" s="204" t="s">
        <v>578</v>
      </c>
    </row>
    <row r="175" spans="1:65" s="13" customFormat="1">
      <c r="B175" s="206"/>
      <c r="C175" s="207"/>
      <c r="D175" s="208" t="s">
        <v>164</v>
      </c>
      <c r="E175" s="209" t="s">
        <v>1</v>
      </c>
      <c r="F175" s="210" t="s">
        <v>579</v>
      </c>
      <c r="G175" s="207"/>
      <c r="H175" s="211">
        <v>976.24300000000005</v>
      </c>
      <c r="I175" s="212"/>
      <c r="J175" s="207"/>
      <c r="K175" s="207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164</v>
      </c>
      <c r="AU175" s="217" t="s">
        <v>94</v>
      </c>
      <c r="AV175" s="13" t="s">
        <v>94</v>
      </c>
      <c r="AW175" s="13" t="s">
        <v>41</v>
      </c>
      <c r="AX175" s="13" t="s">
        <v>85</v>
      </c>
      <c r="AY175" s="217" t="s">
        <v>155</v>
      </c>
    </row>
    <row r="176" spans="1:65" s="13" customFormat="1" ht="22.5">
      <c r="B176" s="206"/>
      <c r="C176" s="207"/>
      <c r="D176" s="208" t="s">
        <v>164</v>
      </c>
      <c r="E176" s="209" t="s">
        <v>1</v>
      </c>
      <c r="F176" s="210" t="s">
        <v>580</v>
      </c>
      <c r="G176" s="207"/>
      <c r="H176" s="211">
        <v>3738.9949999999999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164</v>
      </c>
      <c r="AU176" s="217" t="s">
        <v>94</v>
      </c>
      <c r="AV176" s="13" t="s">
        <v>94</v>
      </c>
      <c r="AW176" s="13" t="s">
        <v>41</v>
      </c>
      <c r="AX176" s="13" t="s">
        <v>85</v>
      </c>
      <c r="AY176" s="217" t="s">
        <v>155</v>
      </c>
    </row>
    <row r="177" spans="1:51" s="13" customFormat="1">
      <c r="B177" s="206"/>
      <c r="C177" s="207"/>
      <c r="D177" s="208" t="s">
        <v>164</v>
      </c>
      <c r="E177" s="209" t="s">
        <v>1</v>
      </c>
      <c r="F177" s="210" t="s">
        <v>581</v>
      </c>
      <c r="G177" s="207"/>
      <c r="H177" s="211">
        <v>3321.12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164</v>
      </c>
      <c r="AU177" s="217" t="s">
        <v>94</v>
      </c>
      <c r="AV177" s="13" t="s">
        <v>94</v>
      </c>
      <c r="AW177" s="13" t="s">
        <v>41</v>
      </c>
      <c r="AX177" s="13" t="s">
        <v>85</v>
      </c>
      <c r="AY177" s="217" t="s">
        <v>155</v>
      </c>
    </row>
    <row r="178" spans="1:51" s="14" customFormat="1">
      <c r="B178" s="232"/>
      <c r="C178" s="233"/>
      <c r="D178" s="208" t="s">
        <v>164</v>
      </c>
      <c r="E178" s="234" t="s">
        <v>1</v>
      </c>
      <c r="F178" s="235" t="s">
        <v>322</v>
      </c>
      <c r="G178" s="233"/>
      <c r="H178" s="236">
        <v>8036.3580000000002</v>
      </c>
      <c r="I178" s="237"/>
      <c r="J178" s="233"/>
      <c r="K178" s="233"/>
      <c r="L178" s="238"/>
      <c r="M178" s="248"/>
      <c r="N178" s="249"/>
      <c r="O178" s="249"/>
      <c r="P178" s="249"/>
      <c r="Q178" s="249"/>
      <c r="R178" s="249"/>
      <c r="S178" s="249"/>
      <c r="T178" s="250"/>
      <c r="AT178" s="242" t="s">
        <v>164</v>
      </c>
      <c r="AU178" s="242" t="s">
        <v>94</v>
      </c>
      <c r="AV178" s="14" t="s">
        <v>162</v>
      </c>
      <c r="AW178" s="14" t="s">
        <v>41</v>
      </c>
      <c r="AX178" s="14" t="s">
        <v>92</v>
      </c>
      <c r="AY178" s="242" t="s">
        <v>155</v>
      </c>
    </row>
    <row r="179" spans="1:51" s="2" customFormat="1" ht="6.95" customHeight="1">
      <c r="A179" s="3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39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algorithmName="SHA-512" hashValue="W8L0C4UcHpZN7Tar8FugrjjNauufFKA1xjQolMUlvsss/7DAItUtX5KAlNKlC7JYfPgP3GX9UnAUhky1BDZV8w==" saltValue="oZUmxsr7vOCgWtq3J3lJgQ==" spinCount="100000" sheet="1" objects="1" scenarios="1" formatColumns="0" formatRows="0" autoFilter="0"/>
  <autoFilter ref="C123:K178"/>
  <mergeCells count="12">
    <mergeCell ref="E116:H116"/>
    <mergeCell ref="L2:V2"/>
    <mergeCell ref="E84:H84"/>
    <mergeCell ref="E86:H86"/>
    <mergeCell ref="E88:H88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109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21,025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114</v>
      </c>
      <c r="L8" s="19"/>
    </row>
    <row r="9" spans="1:46" s="2" customFormat="1" ht="23.25" customHeight="1">
      <c r="A9" s="34"/>
      <c r="B9" s="39"/>
      <c r="C9" s="34"/>
      <c r="D9" s="34"/>
      <c r="E9" s="309" t="s">
        <v>582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583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ROUND((SUM(BE126:BE149)),  2)</f>
        <v>0</v>
      </c>
      <c r="G35" s="34"/>
      <c r="H35" s="34"/>
      <c r="I35" s="132">
        <v>0.21</v>
      </c>
      <c r="J35" s="131">
        <f>ROUND(((SUM(BE126:BE149))*I35),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ROUND((SUM(BF126:BF149)),  2)</f>
        <v>0</v>
      </c>
      <c r="G36" s="34"/>
      <c r="H36" s="34"/>
      <c r="I36" s="132">
        <v>0.15</v>
      </c>
      <c r="J36" s="131">
        <f>ROUND(((SUM(BF126:BF149))*I36),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ROUND((SUM(BG126:BG149)),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ROUND((SUM(BH126:BH149)),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ROUND((SUM(BI126:BI149)),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21,025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582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20-13-2/01 - Oprava mostu v km 21,025 trati Kladno - Kralupy nad Vltavou_VRN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V polích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>
      <c r="B98" s="155"/>
      <c r="C98" s="156"/>
      <c r="D98" s="157" t="s">
        <v>584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585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586</v>
      </c>
      <c r="E100" s="163"/>
      <c r="F100" s="163"/>
      <c r="G100" s="163"/>
      <c r="H100" s="163"/>
      <c r="I100" s="163"/>
      <c r="J100" s="164">
        <f>J130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587</v>
      </c>
      <c r="E101" s="163"/>
      <c r="F101" s="163"/>
      <c r="G101" s="163"/>
      <c r="H101" s="163"/>
      <c r="I101" s="163"/>
      <c r="J101" s="164">
        <f>J137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588</v>
      </c>
      <c r="E102" s="163"/>
      <c r="F102" s="163"/>
      <c r="G102" s="163"/>
      <c r="H102" s="163"/>
      <c r="I102" s="163"/>
      <c r="J102" s="164">
        <f>J142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589</v>
      </c>
      <c r="E103" s="163"/>
      <c r="F103" s="163"/>
      <c r="G103" s="163"/>
      <c r="H103" s="163"/>
      <c r="I103" s="163"/>
      <c r="J103" s="164">
        <f>J146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590</v>
      </c>
      <c r="E104" s="163"/>
      <c r="F104" s="163"/>
      <c r="G104" s="163"/>
      <c r="H104" s="163"/>
      <c r="I104" s="163"/>
      <c r="J104" s="164">
        <f>J148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140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7" t="str">
        <f>E7</f>
        <v>Oprava mostu v km 21,025 trati Kladno - Kralupy nad Vltavou</v>
      </c>
      <c r="F114" s="308"/>
      <c r="G114" s="308"/>
      <c r="H114" s="30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114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23.25" customHeight="1">
      <c r="A116" s="34"/>
      <c r="B116" s="35"/>
      <c r="C116" s="36"/>
      <c r="D116" s="36"/>
      <c r="E116" s="307" t="s">
        <v>582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95" t="str">
        <f>E11</f>
        <v>20-13-2/01 - Oprava mostu v km 21,025 trati Kladno - Kralupy nad Vltavou_VRN</v>
      </c>
      <c r="F118" s="306"/>
      <c r="G118" s="306"/>
      <c r="H118" s="30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V polích</v>
      </c>
      <c r="G120" s="36"/>
      <c r="H120" s="36"/>
      <c r="I120" s="28" t="s">
        <v>23</v>
      </c>
      <c r="J120" s="66" t="str">
        <f>IF(J14="","",J14)</f>
        <v>19. 2. 2021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TOP CON SERVIS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141</v>
      </c>
      <c r="D125" s="169" t="s">
        <v>70</v>
      </c>
      <c r="E125" s="169" t="s">
        <v>66</v>
      </c>
      <c r="F125" s="169" t="s">
        <v>67</v>
      </c>
      <c r="G125" s="169" t="s">
        <v>142</v>
      </c>
      <c r="H125" s="169" t="s">
        <v>143</v>
      </c>
      <c r="I125" s="169" t="s">
        <v>144</v>
      </c>
      <c r="J125" s="169" t="s">
        <v>120</v>
      </c>
      <c r="K125" s="170" t="s">
        <v>145</v>
      </c>
      <c r="L125" s="171"/>
      <c r="M125" s="75" t="s">
        <v>1</v>
      </c>
      <c r="N125" s="76" t="s">
        <v>49</v>
      </c>
      <c r="O125" s="76" t="s">
        <v>146</v>
      </c>
      <c r="P125" s="76" t="s">
        <v>147</v>
      </c>
      <c r="Q125" s="76" t="s">
        <v>148</v>
      </c>
      <c r="R125" s="76" t="s">
        <v>149</v>
      </c>
      <c r="S125" s="76" t="s">
        <v>150</v>
      </c>
      <c r="T125" s="77" t="s">
        <v>151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152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84</v>
      </c>
      <c r="AU126" s="16" t="s">
        <v>122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84</v>
      </c>
      <c r="E127" s="180" t="s">
        <v>591</v>
      </c>
      <c r="F127" s="180" t="s">
        <v>592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P128+P130+P137+P142+P146+P148</f>
        <v>0</v>
      </c>
      <c r="Q127" s="185"/>
      <c r="R127" s="186">
        <f>R128+R130+R137+R142+R146+R148</f>
        <v>0</v>
      </c>
      <c r="S127" s="185"/>
      <c r="T127" s="187">
        <f>T128+T130+T137+T142+T146+T148</f>
        <v>0</v>
      </c>
      <c r="AR127" s="188" t="s">
        <v>182</v>
      </c>
      <c r="AT127" s="189" t="s">
        <v>84</v>
      </c>
      <c r="AU127" s="189" t="s">
        <v>85</v>
      </c>
      <c r="AY127" s="188" t="s">
        <v>155</v>
      </c>
      <c r="BK127" s="190">
        <f>BK128+BK130+BK137+BK142+BK146+BK148</f>
        <v>0</v>
      </c>
    </row>
    <row r="128" spans="1:63" s="12" customFormat="1" ht="22.9" customHeight="1">
      <c r="B128" s="177"/>
      <c r="C128" s="178"/>
      <c r="D128" s="179" t="s">
        <v>84</v>
      </c>
      <c r="E128" s="191" t="s">
        <v>593</v>
      </c>
      <c r="F128" s="191" t="s">
        <v>594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P129</f>
        <v>0</v>
      </c>
      <c r="Q128" s="185"/>
      <c r="R128" s="186">
        <f>R129</f>
        <v>0</v>
      </c>
      <c r="S128" s="185"/>
      <c r="T128" s="187">
        <f>T129</f>
        <v>0</v>
      </c>
      <c r="AR128" s="188" t="s">
        <v>182</v>
      </c>
      <c r="AT128" s="189" t="s">
        <v>84</v>
      </c>
      <c r="AU128" s="189" t="s">
        <v>92</v>
      </c>
      <c r="AY128" s="188" t="s">
        <v>155</v>
      </c>
      <c r="BK128" s="190">
        <f>BK129</f>
        <v>0</v>
      </c>
    </row>
    <row r="129" spans="1:65" s="2" customFormat="1" ht="16.5" customHeight="1">
      <c r="A129" s="34"/>
      <c r="B129" s="35"/>
      <c r="C129" s="193" t="s">
        <v>92</v>
      </c>
      <c r="D129" s="193" t="s">
        <v>157</v>
      </c>
      <c r="E129" s="194" t="s">
        <v>595</v>
      </c>
      <c r="F129" s="195" t="s">
        <v>596</v>
      </c>
      <c r="G129" s="196" t="s">
        <v>597</v>
      </c>
      <c r="H129" s="197">
        <v>1</v>
      </c>
      <c r="I129" s="198"/>
      <c r="J129" s="199">
        <f>ROUND(I129*H129,2)</f>
        <v>0</v>
      </c>
      <c r="K129" s="195" t="s">
        <v>161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598</v>
      </c>
      <c r="AT129" s="204" t="s">
        <v>157</v>
      </c>
      <c r="AU129" s="204" t="s">
        <v>94</v>
      </c>
      <c r="AY129" s="16" t="s">
        <v>155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598</v>
      </c>
      <c r="BM129" s="204" t="s">
        <v>599</v>
      </c>
    </row>
    <row r="130" spans="1:65" s="12" customFormat="1" ht="22.9" customHeight="1">
      <c r="B130" s="177"/>
      <c r="C130" s="178"/>
      <c r="D130" s="179" t="s">
        <v>84</v>
      </c>
      <c r="E130" s="191" t="s">
        <v>600</v>
      </c>
      <c r="F130" s="191" t="s">
        <v>601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SUM(P131:P136)</f>
        <v>0</v>
      </c>
      <c r="Q130" s="185"/>
      <c r="R130" s="186">
        <f>SUM(R131:R136)</f>
        <v>0</v>
      </c>
      <c r="S130" s="185"/>
      <c r="T130" s="187">
        <f>SUM(T131:T136)</f>
        <v>0</v>
      </c>
      <c r="AR130" s="188" t="s">
        <v>182</v>
      </c>
      <c r="AT130" s="189" t="s">
        <v>84</v>
      </c>
      <c r="AU130" s="189" t="s">
        <v>92</v>
      </c>
      <c r="AY130" s="188" t="s">
        <v>155</v>
      </c>
      <c r="BK130" s="190">
        <f>SUM(BK131:BK136)</f>
        <v>0</v>
      </c>
    </row>
    <row r="131" spans="1:65" s="2" customFormat="1" ht="16.5" customHeight="1">
      <c r="A131" s="34"/>
      <c r="B131" s="35"/>
      <c r="C131" s="193" t="s">
        <v>94</v>
      </c>
      <c r="D131" s="193" t="s">
        <v>157</v>
      </c>
      <c r="E131" s="194" t="s">
        <v>602</v>
      </c>
      <c r="F131" s="195" t="s">
        <v>601</v>
      </c>
      <c r="G131" s="196" t="s">
        <v>597</v>
      </c>
      <c r="H131" s="197">
        <v>1</v>
      </c>
      <c r="I131" s="198"/>
      <c r="J131" s="199">
        <f>ROUND(I131*H131,2)</f>
        <v>0</v>
      </c>
      <c r="K131" s="195" t="s">
        <v>161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598</v>
      </c>
      <c r="AT131" s="204" t="s">
        <v>157</v>
      </c>
      <c r="AU131" s="204" t="s">
        <v>94</v>
      </c>
      <c r="AY131" s="16" t="s">
        <v>155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598</v>
      </c>
      <c r="BM131" s="204" t="s">
        <v>603</v>
      </c>
    </row>
    <row r="132" spans="1:65" s="2" customFormat="1" ht="19.5">
      <c r="A132" s="34"/>
      <c r="B132" s="35"/>
      <c r="C132" s="36"/>
      <c r="D132" s="208" t="s">
        <v>175</v>
      </c>
      <c r="E132" s="36"/>
      <c r="F132" s="218" t="s">
        <v>604</v>
      </c>
      <c r="G132" s="36"/>
      <c r="H132" s="36"/>
      <c r="I132" s="219"/>
      <c r="J132" s="36"/>
      <c r="K132" s="36"/>
      <c r="L132" s="39"/>
      <c r="M132" s="220"/>
      <c r="N132" s="221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175</v>
      </c>
      <c r="AU132" s="16" t="s">
        <v>94</v>
      </c>
    </row>
    <row r="133" spans="1:65" s="2" customFormat="1" ht="16.5" customHeight="1">
      <c r="A133" s="34"/>
      <c r="B133" s="35"/>
      <c r="C133" s="193" t="s">
        <v>169</v>
      </c>
      <c r="D133" s="193" t="s">
        <v>157</v>
      </c>
      <c r="E133" s="194" t="s">
        <v>605</v>
      </c>
      <c r="F133" s="195" t="s">
        <v>606</v>
      </c>
      <c r="G133" s="196" t="s">
        <v>597</v>
      </c>
      <c r="H133" s="197">
        <v>1</v>
      </c>
      <c r="I133" s="198"/>
      <c r="J133" s="199">
        <f>ROUND(I133*H133,2)</f>
        <v>0</v>
      </c>
      <c r="K133" s="195" t="s">
        <v>161</v>
      </c>
      <c r="L133" s="39"/>
      <c r="M133" s="200" t="s">
        <v>1</v>
      </c>
      <c r="N133" s="201" t="s">
        <v>50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598</v>
      </c>
      <c r="AT133" s="204" t="s">
        <v>157</v>
      </c>
      <c r="AU133" s="204" t="s">
        <v>94</v>
      </c>
      <c r="AY133" s="16" t="s">
        <v>155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598</v>
      </c>
      <c r="BM133" s="204" t="s">
        <v>607</v>
      </c>
    </row>
    <row r="134" spans="1:65" s="2" customFormat="1" ht="19.5">
      <c r="A134" s="34"/>
      <c r="B134" s="35"/>
      <c r="C134" s="36"/>
      <c r="D134" s="208" t="s">
        <v>175</v>
      </c>
      <c r="E134" s="36"/>
      <c r="F134" s="218" t="s">
        <v>608</v>
      </c>
      <c r="G134" s="36"/>
      <c r="H134" s="36"/>
      <c r="I134" s="219"/>
      <c r="J134" s="36"/>
      <c r="K134" s="36"/>
      <c r="L134" s="39"/>
      <c r="M134" s="220"/>
      <c r="N134" s="221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175</v>
      </c>
      <c r="AU134" s="16" t="s">
        <v>94</v>
      </c>
    </row>
    <row r="135" spans="1:65" s="2" customFormat="1" ht="16.5" customHeight="1">
      <c r="A135" s="34"/>
      <c r="B135" s="35"/>
      <c r="C135" s="193" t="s">
        <v>162</v>
      </c>
      <c r="D135" s="193" t="s">
        <v>157</v>
      </c>
      <c r="E135" s="194" t="s">
        <v>609</v>
      </c>
      <c r="F135" s="195" t="s">
        <v>610</v>
      </c>
      <c r="G135" s="196" t="s">
        <v>597</v>
      </c>
      <c r="H135" s="197">
        <v>1</v>
      </c>
      <c r="I135" s="198"/>
      <c r="J135" s="199">
        <f>ROUND(I135*H135,2)</f>
        <v>0</v>
      </c>
      <c r="K135" s="195" t="s">
        <v>161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598</v>
      </c>
      <c r="AT135" s="204" t="s">
        <v>157</v>
      </c>
      <c r="AU135" s="204" t="s">
        <v>94</v>
      </c>
      <c r="AY135" s="16" t="s">
        <v>155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598</v>
      </c>
      <c r="BM135" s="204" t="s">
        <v>611</v>
      </c>
    </row>
    <row r="136" spans="1:65" s="2" customFormat="1" ht="19.5">
      <c r="A136" s="34"/>
      <c r="B136" s="35"/>
      <c r="C136" s="36"/>
      <c r="D136" s="208" t="s">
        <v>175</v>
      </c>
      <c r="E136" s="36"/>
      <c r="F136" s="218" t="s">
        <v>612</v>
      </c>
      <c r="G136" s="36"/>
      <c r="H136" s="36"/>
      <c r="I136" s="219"/>
      <c r="J136" s="36"/>
      <c r="K136" s="36"/>
      <c r="L136" s="39"/>
      <c r="M136" s="220"/>
      <c r="N136" s="221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175</v>
      </c>
      <c r="AU136" s="16" t="s">
        <v>94</v>
      </c>
    </row>
    <row r="137" spans="1:65" s="12" customFormat="1" ht="22.9" customHeight="1">
      <c r="B137" s="177"/>
      <c r="C137" s="178"/>
      <c r="D137" s="179" t="s">
        <v>84</v>
      </c>
      <c r="E137" s="191" t="s">
        <v>613</v>
      </c>
      <c r="F137" s="191" t="s">
        <v>614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SUM(P138:P141)</f>
        <v>0</v>
      </c>
      <c r="Q137" s="185"/>
      <c r="R137" s="186">
        <f>SUM(R138:R141)</f>
        <v>0</v>
      </c>
      <c r="S137" s="185"/>
      <c r="T137" s="187">
        <f>SUM(T138:T141)</f>
        <v>0</v>
      </c>
      <c r="AR137" s="188" t="s">
        <v>182</v>
      </c>
      <c r="AT137" s="189" t="s">
        <v>84</v>
      </c>
      <c r="AU137" s="189" t="s">
        <v>92</v>
      </c>
      <c r="AY137" s="188" t="s">
        <v>155</v>
      </c>
      <c r="BK137" s="190">
        <f>SUM(BK138:BK141)</f>
        <v>0</v>
      </c>
    </row>
    <row r="138" spans="1:65" s="2" customFormat="1" ht="16.5" customHeight="1">
      <c r="A138" s="34"/>
      <c r="B138" s="35"/>
      <c r="C138" s="193" t="s">
        <v>182</v>
      </c>
      <c r="D138" s="193" t="s">
        <v>157</v>
      </c>
      <c r="E138" s="194" t="s">
        <v>615</v>
      </c>
      <c r="F138" s="195" t="s">
        <v>616</v>
      </c>
      <c r="G138" s="196" t="s">
        <v>597</v>
      </c>
      <c r="H138" s="197">
        <v>1</v>
      </c>
      <c r="I138" s="198"/>
      <c r="J138" s="199">
        <f>ROUND(I138*H138,2)</f>
        <v>0</v>
      </c>
      <c r="K138" s="195" t="s">
        <v>161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598</v>
      </c>
      <c r="AT138" s="204" t="s">
        <v>157</v>
      </c>
      <c r="AU138" s="204" t="s">
        <v>94</v>
      </c>
      <c r="AY138" s="16" t="s">
        <v>155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598</v>
      </c>
      <c r="BM138" s="204" t="s">
        <v>617</v>
      </c>
    </row>
    <row r="139" spans="1:65" s="2" customFormat="1" ht="19.5">
      <c r="A139" s="34"/>
      <c r="B139" s="35"/>
      <c r="C139" s="36"/>
      <c r="D139" s="208" t="s">
        <v>175</v>
      </c>
      <c r="E139" s="36"/>
      <c r="F139" s="218" t="s">
        <v>618</v>
      </c>
      <c r="G139" s="36"/>
      <c r="H139" s="36"/>
      <c r="I139" s="219"/>
      <c r="J139" s="36"/>
      <c r="K139" s="36"/>
      <c r="L139" s="39"/>
      <c r="M139" s="220"/>
      <c r="N139" s="221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175</v>
      </c>
      <c r="AU139" s="16" t="s">
        <v>94</v>
      </c>
    </row>
    <row r="140" spans="1:65" s="2" customFormat="1" ht="16.5" customHeight="1">
      <c r="A140" s="34"/>
      <c r="B140" s="35"/>
      <c r="C140" s="193" t="s">
        <v>187</v>
      </c>
      <c r="D140" s="193" t="s">
        <v>157</v>
      </c>
      <c r="E140" s="194" t="s">
        <v>619</v>
      </c>
      <c r="F140" s="195" t="s">
        <v>620</v>
      </c>
      <c r="G140" s="196" t="s">
        <v>597</v>
      </c>
      <c r="H140" s="197">
        <v>1</v>
      </c>
      <c r="I140" s="198"/>
      <c r="J140" s="199">
        <f>ROUND(I140*H140,2)</f>
        <v>0</v>
      </c>
      <c r="K140" s="195" t="s">
        <v>161</v>
      </c>
      <c r="L140" s="39"/>
      <c r="M140" s="200" t="s">
        <v>1</v>
      </c>
      <c r="N140" s="201" t="s">
        <v>50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598</v>
      </c>
      <c r="AT140" s="204" t="s">
        <v>157</v>
      </c>
      <c r="AU140" s="204" t="s">
        <v>94</v>
      </c>
      <c r="AY140" s="16" t="s">
        <v>155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6" t="s">
        <v>92</v>
      </c>
      <c r="BK140" s="205">
        <f>ROUND(I140*H140,2)</f>
        <v>0</v>
      </c>
      <c r="BL140" s="16" t="s">
        <v>598</v>
      </c>
      <c r="BM140" s="204" t="s">
        <v>621</v>
      </c>
    </row>
    <row r="141" spans="1:65" s="2" customFormat="1" ht="19.5">
      <c r="A141" s="34"/>
      <c r="B141" s="35"/>
      <c r="C141" s="36"/>
      <c r="D141" s="208" t="s">
        <v>175</v>
      </c>
      <c r="E141" s="36"/>
      <c r="F141" s="218" t="s">
        <v>622</v>
      </c>
      <c r="G141" s="36"/>
      <c r="H141" s="36"/>
      <c r="I141" s="219"/>
      <c r="J141" s="36"/>
      <c r="K141" s="36"/>
      <c r="L141" s="39"/>
      <c r="M141" s="220"/>
      <c r="N141" s="221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175</v>
      </c>
      <c r="AU141" s="16" t="s">
        <v>94</v>
      </c>
    </row>
    <row r="142" spans="1:65" s="12" customFormat="1" ht="22.9" customHeight="1">
      <c r="B142" s="177"/>
      <c r="C142" s="178"/>
      <c r="D142" s="179" t="s">
        <v>84</v>
      </c>
      <c r="E142" s="191" t="s">
        <v>623</v>
      </c>
      <c r="F142" s="191" t="s">
        <v>624</v>
      </c>
      <c r="G142" s="178"/>
      <c r="H142" s="178"/>
      <c r="I142" s="181"/>
      <c r="J142" s="192">
        <f>BK142</f>
        <v>0</v>
      </c>
      <c r="K142" s="178"/>
      <c r="L142" s="183"/>
      <c r="M142" s="184"/>
      <c r="N142" s="185"/>
      <c r="O142" s="185"/>
      <c r="P142" s="186">
        <f>SUM(P143:P145)</f>
        <v>0</v>
      </c>
      <c r="Q142" s="185"/>
      <c r="R142" s="186">
        <f>SUM(R143:R145)</f>
        <v>0</v>
      </c>
      <c r="S142" s="185"/>
      <c r="T142" s="187">
        <f>SUM(T143:T145)</f>
        <v>0</v>
      </c>
      <c r="AR142" s="188" t="s">
        <v>182</v>
      </c>
      <c r="AT142" s="189" t="s">
        <v>84</v>
      </c>
      <c r="AU142" s="189" t="s">
        <v>92</v>
      </c>
      <c r="AY142" s="188" t="s">
        <v>155</v>
      </c>
      <c r="BK142" s="190">
        <f>SUM(BK143:BK145)</f>
        <v>0</v>
      </c>
    </row>
    <row r="143" spans="1:65" s="2" customFormat="1" ht="16.5" customHeight="1">
      <c r="A143" s="34"/>
      <c r="B143" s="35"/>
      <c r="C143" s="193" t="s">
        <v>193</v>
      </c>
      <c r="D143" s="193" t="s">
        <v>157</v>
      </c>
      <c r="E143" s="194" t="s">
        <v>625</v>
      </c>
      <c r="F143" s="195" t="s">
        <v>626</v>
      </c>
      <c r="G143" s="196" t="s">
        <v>597</v>
      </c>
      <c r="H143" s="197">
        <v>1</v>
      </c>
      <c r="I143" s="198"/>
      <c r="J143" s="199">
        <f>ROUND(I143*H143,2)</f>
        <v>0</v>
      </c>
      <c r="K143" s="195" t="s">
        <v>161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598</v>
      </c>
      <c r="AT143" s="204" t="s">
        <v>157</v>
      </c>
      <c r="AU143" s="204" t="s">
        <v>94</v>
      </c>
      <c r="AY143" s="16" t="s">
        <v>155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598</v>
      </c>
      <c r="BM143" s="204" t="s">
        <v>627</v>
      </c>
    </row>
    <row r="144" spans="1:65" s="2" customFormat="1" ht="16.5" customHeight="1">
      <c r="A144" s="34"/>
      <c r="B144" s="35"/>
      <c r="C144" s="193" t="s">
        <v>198</v>
      </c>
      <c r="D144" s="193" t="s">
        <v>157</v>
      </c>
      <c r="E144" s="194" t="s">
        <v>628</v>
      </c>
      <c r="F144" s="195" t="s">
        <v>629</v>
      </c>
      <c r="G144" s="196" t="s">
        <v>597</v>
      </c>
      <c r="H144" s="197">
        <v>1</v>
      </c>
      <c r="I144" s="198"/>
      <c r="J144" s="199">
        <f>ROUND(I144*H144,2)</f>
        <v>0</v>
      </c>
      <c r="K144" s="195" t="s">
        <v>161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598</v>
      </c>
      <c r="AT144" s="204" t="s">
        <v>157</v>
      </c>
      <c r="AU144" s="204" t="s">
        <v>94</v>
      </c>
      <c r="AY144" s="16" t="s">
        <v>155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598</v>
      </c>
      <c r="BM144" s="204" t="s">
        <v>630</v>
      </c>
    </row>
    <row r="145" spans="1:65" s="2" customFormat="1" ht="19.5">
      <c r="A145" s="34"/>
      <c r="B145" s="35"/>
      <c r="C145" s="36"/>
      <c r="D145" s="208" t="s">
        <v>175</v>
      </c>
      <c r="E145" s="36"/>
      <c r="F145" s="218" t="s">
        <v>631</v>
      </c>
      <c r="G145" s="36"/>
      <c r="H145" s="36"/>
      <c r="I145" s="219"/>
      <c r="J145" s="36"/>
      <c r="K145" s="36"/>
      <c r="L145" s="39"/>
      <c r="M145" s="220"/>
      <c r="N145" s="221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175</v>
      </c>
      <c r="AU145" s="16" t="s">
        <v>94</v>
      </c>
    </row>
    <row r="146" spans="1:65" s="12" customFormat="1" ht="22.9" customHeight="1">
      <c r="B146" s="177"/>
      <c r="C146" s="178"/>
      <c r="D146" s="179" t="s">
        <v>84</v>
      </c>
      <c r="E146" s="191" t="s">
        <v>632</v>
      </c>
      <c r="F146" s="191" t="s">
        <v>633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P147</f>
        <v>0</v>
      </c>
      <c r="Q146" s="185"/>
      <c r="R146" s="186">
        <f>R147</f>
        <v>0</v>
      </c>
      <c r="S146" s="185"/>
      <c r="T146" s="187">
        <f>T147</f>
        <v>0</v>
      </c>
      <c r="AR146" s="188" t="s">
        <v>182</v>
      </c>
      <c r="AT146" s="189" t="s">
        <v>84</v>
      </c>
      <c r="AU146" s="189" t="s">
        <v>92</v>
      </c>
      <c r="AY146" s="188" t="s">
        <v>155</v>
      </c>
      <c r="BK146" s="190">
        <f>BK147</f>
        <v>0</v>
      </c>
    </row>
    <row r="147" spans="1:65" s="2" customFormat="1" ht="16.5" customHeight="1">
      <c r="A147" s="34"/>
      <c r="B147" s="35"/>
      <c r="C147" s="193" t="s">
        <v>204</v>
      </c>
      <c r="D147" s="193" t="s">
        <v>157</v>
      </c>
      <c r="E147" s="194" t="s">
        <v>634</v>
      </c>
      <c r="F147" s="195" t="s">
        <v>635</v>
      </c>
      <c r="G147" s="196" t="s">
        <v>597</v>
      </c>
      <c r="H147" s="197">
        <v>1</v>
      </c>
      <c r="I147" s="198"/>
      <c r="J147" s="199">
        <f>ROUND(I147*H147,2)</f>
        <v>0</v>
      </c>
      <c r="K147" s="195" t="s">
        <v>161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598</v>
      </c>
      <c r="AT147" s="204" t="s">
        <v>157</v>
      </c>
      <c r="AU147" s="204" t="s">
        <v>94</v>
      </c>
      <c r="AY147" s="16" t="s">
        <v>155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598</v>
      </c>
      <c r="BM147" s="204" t="s">
        <v>636</v>
      </c>
    </row>
    <row r="148" spans="1:65" s="12" customFormat="1" ht="22.9" customHeight="1">
      <c r="B148" s="177"/>
      <c r="C148" s="178"/>
      <c r="D148" s="179" t="s">
        <v>84</v>
      </c>
      <c r="E148" s="191" t="s">
        <v>637</v>
      </c>
      <c r="F148" s="191" t="s">
        <v>638</v>
      </c>
      <c r="G148" s="178"/>
      <c r="H148" s="178"/>
      <c r="I148" s="181"/>
      <c r="J148" s="192">
        <f>BK148</f>
        <v>0</v>
      </c>
      <c r="K148" s="178"/>
      <c r="L148" s="183"/>
      <c r="M148" s="184"/>
      <c r="N148" s="185"/>
      <c r="O148" s="185"/>
      <c r="P148" s="186">
        <f>P149</f>
        <v>0</v>
      </c>
      <c r="Q148" s="185"/>
      <c r="R148" s="186">
        <f>R149</f>
        <v>0</v>
      </c>
      <c r="S148" s="185"/>
      <c r="T148" s="187">
        <f>T149</f>
        <v>0</v>
      </c>
      <c r="AR148" s="188" t="s">
        <v>182</v>
      </c>
      <c r="AT148" s="189" t="s">
        <v>84</v>
      </c>
      <c r="AU148" s="189" t="s">
        <v>92</v>
      </c>
      <c r="AY148" s="188" t="s">
        <v>155</v>
      </c>
      <c r="BK148" s="190">
        <f>BK149</f>
        <v>0</v>
      </c>
    </row>
    <row r="149" spans="1:65" s="2" customFormat="1" ht="16.5" customHeight="1">
      <c r="A149" s="34"/>
      <c r="B149" s="35"/>
      <c r="C149" s="193" t="s">
        <v>511</v>
      </c>
      <c r="D149" s="193" t="s">
        <v>157</v>
      </c>
      <c r="E149" s="194" t="s">
        <v>639</v>
      </c>
      <c r="F149" s="195" t="s">
        <v>640</v>
      </c>
      <c r="G149" s="196" t="s">
        <v>597</v>
      </c>
      <c r="H149" s="197">
        <v>1</v>
      </c>
      <c r="I149" s="198"/>
      <c r="J149" s="199">
        <f>ROUND(I149*H149,2)</f>
        <v>0</v>
      </c>
      <c r="K149" s="195" t="s">
        <v>161</v>
      </c>
      <c r="L149" s="39"/>
      <c r="M149" s="251" t="s">
        <v>1</v>
      </c>
      <c r="N149" s="252" t="s">
        <v>50</v>
      </c>
      <c r="O149" s="245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598</v>
      </c>
      <c r="AT149" s="204" t="s">
        <v>157</v>
      </c>
      <c r="AU149" s="204" t="s">
        <v>94</v>
      </c>
      <c r="AY149" s="16" t="s">
        <v>155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92</v>
      </c>
      <c r="BK149" s="205">
        <f>ROUND(I149*H149,2)</f>
        <v>0</v>
      </c>
      <c r="BL149" s="16" t="s">
        <v>598</v>
      </c>
      <c r="BM149" s="204" t="s">
        <v>641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ZL8xjc1UCXrzn/p8npB6VMG/x8ieF+Zy6SxdcFH//NpHYkqs+KdXnPV4Luug4B070qAn5sCAi+kSjJnj5X+vfQ==" saltValue="QNNEKqsQrGfwn1L2lJcPPvR5TilD2wjOY12ntR5SgKlQLs+lOQ+RP9Jg2z/ztgUCWTydv+mScpLwcWV0MJ0Shw==" spinCount="100000" sheet="1" objects="1" scenarios="1" formatColumns="0" formatRows="0" autoFilter="0"/>
  <autoFilter ref="C125:K149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112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21,025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114</v>
      </c>
      <c r="L8" s="19"/>
    </row>
    <row r="9" spans="1:46" s="2" customFormat="1" ht="23.25" customHeight="1">
      <c r="A9" s="34"/>
      <c r="B9" s="39"/>
      <c r="C9" s="34"/>
      <c r="D9" s="34"/>
      <c r="E9" s="309" t="s">
        <v>582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642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21,025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582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20-13-2/02 - Oprava mostu v km 21,025 trati Kladno - Kralupy nad Vltavou_DSPS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V polích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>
      <c r="B98" s="155"/>
      <c r="C98" s="156"/>
      <c r="D98" s="157" t="s">
        <v>584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585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140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7" t="str">
        <f>E7</f>
        <v>Oprava mostu v km 21,025 trati Kladno - Kralupy nad Vltavou</v>
      </c>
      <c r="F109" s="308"/>
      <c r="G109" s="308"/>
      <c r="H109" s="30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114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23.25" customHeight="1">
      <c r="A111" s="34"/>
      <c r="B111" s="35"/>
      <c r="C111" s="36"/>
      <c r="D111" s="36"/>
      <c r="E111" s="307" t="s">
        <v>582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95" t="str">
        <f>E11</f>
        <v>20-13-2/02 - Oprava mostu v km 21,025 trati Kladno - Kralupy nad Vltavou_DSPS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V polích</v>
      </c>
      <c r="G115" s="36"/>
      <c r="H115" s="36"/>
      <c r="I115" s="28" t="s">
        <v>23</v>
      </c>
      <c r="J115" s="66" t="str">
        <f>IF(J14="","",J14)</f>
        <v>19. 2. 2021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141</v>
      </c>
      <c r="D120" s="169" t="s">
        <v>70</v>
      </c>
      <c r="E120" s="169" t="s">
        <v>66</v>
      </c>
      <c r="F120" s="169" t="s">
        <v>67</v>
      </c>
      <c r="G120" s="169" t="s">
        <v>142</v>
      </c>
      <c r="H120" s="169" t="s">
        <v>143</v>
      </c>
      <c r="I120" s="169" t="s">
        <v>144</v>
      </c>
      <c r="J120" s="169" t="s">
        <v>120</v>
      </c>
      <c r="K120" s="170" t="s">
        <v>145</v>
      </c>
      <c r="L120" s="171"/>
      <c r="M120" s="75" t="s">
        <v>1</v>
      </c>
      <c r="N120" s="76" t="s">
        <v>49</v>
      </c>
      <c r="O120" s="76" t="s">
        <v>146</v>
      </c>
      <c r="P120" s="76" t="s">
        <v>147</v>
      </c>
      <c r="Q120" s="76" t="s">
        <v>148</v>
      </c>
      <c r="R120" s="76" t="s">
        <v>149</v>
      </c>
      <c r="S120" s="76" t="s">
        <v>150</v>
      </c>
      <c r="T120" s="77" t="s">
        <v>151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152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84</v>
      </c>
      <c r="AU121" s="16" t="s">
        <v>122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84</v>
      </c>
      <c r="E122" s="180" t="s">
        <v>591</v>
      </c>
      <c r="F122" s="180" t="s">
        <v>592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182</v>
      </c>
      <c r="AT122" s="189" t="s">
        <v>84</v>
      </c>
      <c r="AU122" s="189" t="s">
        <v>85</v>
      </c>
      <c r="AY122" s="188" t="s">
        <v>155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84</v>
      </c>
      <c r="E123" s="191" t="s">
        <v>593</v>
      </c>
      <c r="F123" s="191" t="s">
        <v>594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182</v>
      </c>
      <c r="AT123" s="189" t="s">
        <v>84</v>
      </c>
      <c r="AU123" s="189" t="s">
        <v>92</v>
      </c>
      <c r="AY123" s="188" t="s">
        <v>155</v>
      </c>
      <c r="BK123" s="190">
        <f>SUM(BK124:BK125)</f>
        <v>0</v>
      </c>
    </row>
    <row r="124" spans="1:65" s="2" customFormat="1" ht="16.5" customHeight="1">
      <c r="A124" s="34"/>
      <c r="B124" s="35"/>
      <c r="C124" s="193" t="s">
        <v>92</v>
      </c>
      <c r="D124" s="193" t="s">
        <v>157</v>
      </c>
      <c r="E124" s="194" t="s">
        <v>643</v>
      </c>
      <c r="F124" s="195" t="s">
        <v>644</v>
      </c>
      <c r="G124" s="196" t="s">
        <v>597</v>
      </c>
      <c r="H124" s="197">
        <v>1</v>
      </c>
      <c r="I124" s="198"/>
      <c r="J124" s="199">
        <f>ROUND(I124*H124,2)</f>
        <v>0</v>
      </c>
      <c r="K124" s="195" t="s">
        <v>161</v>
      </c>
      <c r="L124" s="39"/>
      <c r="M124" s="200" t="s">
        <v>1</v>
      </c>
      <c r="N124" s="201" t="s">
        <v>50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598</v>
      </c>
      <c r="AT124" s="204" t="s">
        <v>157</v>
      </c>
      <c r="AU124" s="204" t="s">
        <v>94</v>
      </c>
      <c r="AY124" s="16" t="s">
        <v>155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92</v>
      </c>
      <c r="BK124" s="205">
        <f>ROUND(I124*H124,2)</f>
        <v>0</v>
      </c>
      <c r="BL124" s="16" t="s">
        <v>598</v>
      </c>
      <c r="BM124" s="204" t="s">
        <v>645</v>
      </c>
    </row>
    <row r="125" spans="1:65" s="2" customFormat="1" ht="19.5">
      <c r="A125" s="34"/>
      <c r="B125" s="35"/>
      <c r="C125" s="36"/>
      <c r="D125" s="208" t="s">
        <v>175</v>
      </c>
      <c r="E125" s="36"/>
      <c r="F125" s="218" t="s">
        <v>646</v>
      </c>
      <c r="G125" s="36"/>
      <c r="H125" s="36"/>
      <c r="I125" s="219"/>
      <c r="J125" s="36"/>
      <c r="K125" s="36"/>
      <c r="L125" s="39"/>
      <c r="M125" s="253"/>
      <c r="N125" s="254"/>
      <c r="O125" s="245"/>
      <c r="P125" s="245"/>
      <c r="Q125" s="245"/>
      <c r="R125" s="245"/>
      <c r="S125" s="245"/>
      <c r="T125" s="25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175</v>
      </c>
      <c r="AU125" s="16" t="s">
        <v>94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a21KuQGuGrp6yJ7rPXPLUpMjKFTvbijEOgurfpaheq8bPm/tVaDrpS4dPSZyW1VZF4hXC7pIc7eOKIEviOenIA==" saltValue="dcbO9V1SBv3gBzI3c1q43HoR33Qcz9qlJxj962G2invBhs0zcAoRNHMrwHT8ASuLdpzA1HfmlWHr4lytfGpRcQ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20-13-1-01 - Oprava mostu...</vt:lpstr>
      <vt:lpstr>20-13-1-02 - Oprava mostu...</vt:lpstr>
      <vt:lpstr>20-13-2-01 - Oprava mostu...</vt:lpstr>
      <vt:lpstr>20-13-2-02 - Oprava mostu...</vt:lpstr>
      <vt:lpstr>'20-13-1-01 - Oprava mostu...'!Názvy_tisku</vt:lpstr>
      <vt:lpstr>'20-13-1-02 - Oprava mostu...'!Názvy_tisku</vt:lpstr>
      <vt:lpstr>'20-13-2-01 - Oprava mostu...'!Názvy_tisku</vt:lpstr>
      <vt:lpstr>'20-13-2-02 - Oprava mostu...'!Názvy_tisku</vt:lpstr>
      <vt:lpstr>'Rekapitulace zakázky'!Názvy_tisku</vt:lpstr>
      <vt:lpstr>'20-13-1-01 - Oprava mostu...'!Oblast_tisku</vt:lpstr>
      <vt:lpstr>'20-13-1-02 - Oprava mostu...'!Oblast_tisku</vt:lpstr>
      <vt:lpstr>'20-13-2-01 - Oprava mostu...'!Oblast_tisku</vt:lpstr>
      <vt:lpstr>'20-13-2-02 - Oprava mostu...'!Oblast_tisku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2021-02-23T08:00:27Z</dcterms:created>
  <dcterms:modified xsi:type="dcterms:W3CDTF">2021-02-23T09:03:48Z</dcterms:modified>
</cp:coreProperties>
</file>